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isg-my.sharepoint.com/personal/ferris_wee_spi_edu_sg/Documents/Financial Tools/"/>
    </mc:Choice>
  </mc:AlternateContent>
  <xr:revisionPtr revIDLastSave="0" documentId="8_{C1BD1EF5-DAE0-4570-AF61-7651ADB8F8A4}" xr6:coauthVersionLast="47" xr6:coauthVersionMax="47" xr10:uidLastSave="{00000000-0000-0000-0000-000000000000}"/>
  <bookViews>
    <workbookView xWindow="-98" yWindow="-98" windowWidth="21795" windowHeight="12975" xr2:uid="{55F4B80F-F734-4AAF-B0F0-3FBD1A52BA9B}"/>
  </bookViews>
  <sheets>
    <sheet name="Retirement Calculator" sheetId="3" r:id="rId1"/>
    <sheet name="Calculations" sheetId="4" state="hidden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3" l="1"/>
  <c r="J5" i="4"/>
  <c r="I5" i="4" s="1"/>
  <c r="A5" i="4"/>
  <c r="A6" i="4" s="1"/>
  <c r="I4" i="4"/>
  <c r="C4" i="4"/>
  <c r="B4" i="4"/>
  <c r="C5" i="4" l="1"/>
  <c r="J6" i="4"/>
  <c r="C6" i="4"/>
  <c r="A7" i="4"/>
  <c r="D4" i="4"/>
  <c r="B9" i="3"/>
  <c r="B19" i="3"/>
  <c r="B18" i="3"/>
  <c r="J7" i="4" l="1"/>
  <c r="I6" i="4"/>
  <c r="A8" i="4"/>
  <c r="C7" i="4"/>
  <c r="B20" i="3"/>
  <c r="K4" i="4" s="1"/>
  <c r="K5" i="4" l="1"/>
  <c r="K6" i="4" s="1"/>
  <c r="K7" i="4" s="1"/>
  <c r="J8" i="4"/>
  <c r="I7" i="4"/>
  <c r="A9" i="4"/>
  <c r="C8" i="4"/>
  <c r="I8" i="4" l="1"/>
  <c r="J9" i="4"/>
  <c r="K8" i="4"/>
  <c r="A10" i="4"/>
  <c r="C9" i="4"/>
  <c r="I9" i="4" l="1"/>
  <c r="K9" i="4"/>
  <c r="J10" i="4"/>
  <c r="A11" i="4"/>
  <c r="C10" i="4"/>
  <c r="I10" i="4" l="1"/>
  <c r="J11" i="4"/>
  <c r="K10" i="4"/>
  <c r="A12" i="4"/>
  <c r="C11" i="4"/>
  <c r="J12" i="4" l="1"/>
  <c r="I11" i="4"/>
  <c r="K11" i="4"/>
  <c r="A13" i="4"/>
  <c r="C12" i="4"/>
  <c r="I12" i="4" l="1"/>
  <c r="J13" i="4"/>
  <c r="K12" i="4"/>
  <c r="C13" i="4"/>
  <c r="A14" i="4"/>
  <c r="K13" i="4" l="1"/>
  <c r="I13" i="4"/>
  <c r="J14" i="4"/>
  <c r="A15" i="4"/>
  <c r="C14" i="4"/>
  <c r="K14" i="4" l="1"/>
  <c r="J15" i="4"/>
  <c r="I14" i="4"/>
  <c r="A16" i="4"/>
  <c r="C15" i="4"/>
  <c r="J16" i="4" l="1"/>
  <c r="K15" i="4"/>
  <c r="I15" i="4"/>
  <c r="A17" i="4"/>
  <c r="C16" i="4"/>
  <c r="J17" i="4" l="1"/>
  <c r="K16" i="4"/>
  <c r="I16" i="4"/>
  <c r="C17" i="4"/>
  <c r="A18" i="4"/>
  <c r="I17" i="4" l="1"/>
  <c r="K17" i="4"/>
  <c r="J18" i="4"/>
  <c r="C18" i="4"/>
  <c r="A19" i="4"/>
  <c r="I18" i="4" l="1"/>
  <c r="K18" i="4"/>
  <c r="J19" i="4"/>
  <c r="A20" i="4"/>
  <c r="C19" i="4"/>
  <c r="K19" i="4" l="1"/>
  <c r="J20" i="4"/>
  <c r="I19" i="4"/>
  <c r="A21" i="4"/>
  <c r="C20" i="4"/>
  <c r="K20" i="4" l="1"/>
  <c r="I20" i="4"/>
  <c r="J21" i="4"/>
  <c r="A22" i="4"/>
  <c r="C21" i="4"/>
  <c r="K21" i="4" l="1"/>
  <c r="J22" i="4"/>
  <c r="I21" i="4"/>
  <c r="A23" i="4"/>
  <c r="C22" i="4"/>
  <c r="I22" i="4" l="1"/>
  <c r="J23" i="4"/>
  <c r="K22" i="4"/>
  <c r="A24" i="4"/>
  <c r="C23" i="4"/>
  <c r="J24" i="4" l="1"/>
  <c r="K23" i="4"/>
  <c r="I23" i="4"/>
  <c r="A25" i="4"/>
  <c r="C24" i="4"/>
  <c r="J25" i="4" l="1"/>
  <c r="K24" i="4"/>
  <c r="I24" i="4"/>
  <c r="A26" i="4"/>
  <c r="C25" i="4"/>
  <c r="K25" i="4" l="1"/>
  <c r="I25" i="4"/>
  <c r="J26" i="4"/>
  <c r="A27" i="4"/>
  <c r="C26" i="4"/>
  <c r="I26" i="4" l="1"/>
  <c r="J27" i="4"/>
  <c r="K26" i="4"/>
  <c r="A28" i="4"/>
  <c r="C27" i="4"/>
  <c r="J28" i="4" l="1"/>
  <c r="K27" i="4"/>
  <c r="I27" i="4"/>
  <c r="A29" i="4"/>
  <c r="C28" i="4"/>
  <c r="K28" i="4" l="1"/>
  <c r="I28" i="4"/>
  <c r="J29" i="4"/>
  <c r="C29" i="4"/>
  <c r="A30" i="4"/>
  <c r="K29" i="4" l="1"/>
  <c r="I29" i="4"/>
  <c r="J30" i="4"/>
  <c r="A31" i="4"/>
  <c r="C30" i="4"/>
  <c r="J31" i="4" l="1"/>
  <c r="K30" i="4"/>
  <c r="I30" i="4"/>
  <c r="A32" i="4"/>
  <c r="C31" i="4"/>
  <c r="J32" i="4" l="1"/>
  <c r="K31" i="4"/>
  <c r="I31" i="4"/>
  <c r="A33" i="4"/>
  <c r="C32" i="4"/>
  <c r="J33" i="4" l="1"/>
  <c r="K32" i="4"/>
  <c r="I32" i="4"/>
  <c r="A34" i="4"/>
  <c r="C33" i="4"/>
  <c r="K33" i="4" l="1"/>
  <c r="J34" i="4"/>
  <c r="I33" i="4"/>
  <c r="A35" i="4"/>
  <c r="C34" i="4"/>
  <c r="I34" i="4" l="1"/>
  <c r="J35" i="4"/>
  <c r="K34" i="4"/>
  <c r="A36" i="4"/>
  <c r="C35" i="4"/>
  <c r="J36" i="4" l="1"/>
  <c r="I35" i="4"/>
  <c r="K35" i="4"/>
  <c r="A37" i="4"/>
  <c r="C36" i="4"/>
  <c r="J37" i="4" l="1"/>
  <c r="K36" i="4"/>
  <c r="I36" i="4"/>
  <c r="C37" i="4"/>
  <c r="A38" i="4"/>
  <c r="K37" i="4" l="1"/>
  <c r="I37" i="4"/>
  <c r="J38" i="4"/>
  <c r="A39" i="4"/>
  <c r="C38" i="4"/>
  <c r="I38" i="4" l="1"/>
  <c r="K38" i="4"/>
  <c r="J39" i="4"/>
  <c r="A40" i="4"/>
  <c r="C39" i="4"/>
  <c r="J40" i="4" l="1"/>
  <c r="I39" i="4"/>
  <c r="K39" i="4"/>
  <c r="A41" i="4"/>
  <c r="C40" i="4"/>
  <c r="J41" i="4" l="1"/>
  <c r="I40" i="4"/>
  <c r="K40" i="4"/>
  <c r="A42" i="4"/>
  <c r="C41" i="4"/>
  <c r="K41" i="4" l="1"/>
  <c r="I41" i="4"/>
  <c r="J42" i="4"/>
  <c r="A43" i="4"/>
  <c r="C42" i="4"/>
  <c r="J43" i="4" l="1"/>
  <c r="I42" i="4"/>
  <c r="K42" i="4"/>
  <c r="A44" i="4"/>
  <c r="C43" i="4"/>
  <c r="J44" i="4" l="1"/>
  <c r="K43" i="4"/>
  <c r="I43" i="4"/>
  <c r="A45" i="4"/>
  <c r="C44" i="4"/>
  <c r="J45" i="4" l="1"/>
  <c r="K44" i="4"/>
  <c r="I44" i="4"/>
  <c r="C45" i="4"/>
  <c r="A46" i="4"/>
  <c r="K45" i="4" l="1"/>
  <c r="I45" i="4"/>
  <c r="J46" i="4"/>
  <c r="A47" i="4"/>
  <c r="C46" i="4"/>
  <c r="K46" i="4" l="1"/>
  <c r="J47" i="4"/>
  <c r="I46" i="4"/>
  <c r="A48" i="4"/>
  <c r="C47" i="4"/>
  <c r="J48" i="4" l="1"/>
  <c r="K47" i="4"/>
  <c r="I47" i="4"/>
  <c r="A49" i="4"/>
  <c r="C48" i="4"/>
  <c r="I48" i="4" l="1"/>
  <c r="J49" i="4"/>
  <c r="K48" i="4"/>
  <c r="A50" i="4"/>
  <c r="C49" i="4"/>
  <c r="I49" i="4" l="1"/>
  <c r="J50" i="4"/>
  <c r="K49" i="4"/>
  <c r="A51" i="4"/>
  <c r="C50" i="4"/>
  <c r="K50" i="4" l="1"/>
  <c r="J51" i="4"/>
  <c r="I50" i="4"/>
  <c r="A52" i="4"/>
  <c r="C51" i="4"/>
  <c r="K51" i="4" l="1"/>
  <c r="J52" i="4"/>
  <c r="I51" i="4"/>
  <c r="A53" i="4"/>
  <c r="C52" i="4"/>
  <c r="I52" i="4" l="1"/>
  <c r="K52" i="4"/>
  <c r="J53" i="4"/>
  <c r="C53" i="4"/>
  <c r="A54" i="4"/>
  <c r="K53" i="4" l="1"/>
  <c r="I53" i="4"/>
  <c r="J54" i="4"/>
  <c r="A55" i="4"/>
  <c r="C54" i="4"/>
  <c r="K54" i="4" l="1"/>
  <c r="I54" i="4"/>
  <c r="J55" i="4"/>
  <c r="A56" i="4"/>
  <c r="C55" i="4"/>
  <c r="J56" i="4" l="1"/>
  <c r="K55" i="4"/>
  <c r="I55" i="4"/>
  <c r="A57" i="4"/>
  <c r="C56" i="4"/>
  <c r="I56" i="4" l="1"/>
  <c r="J57" i="4"/>
  <c r="K56" i="4"/>
  <c r="A58" i="4"/>
  <c r="C57" i="4"/>
  <c r="K57" i="4" l="1"/>
  <c r="J58" i="4"/>
  <c r="I57" i="4"/>
  <c r="A59" i="4"/>
  <c r="C58" i="4"/>
  <c r="K58" i="4" l="1"/>
  <c r="I58" i="4"/>
  <c r="J59" i="4"/>
  <c r="A60" i="4"/>
  <c r="C59" i="4"/>
  <c r="I59" i="4" l="1"/>
  <c r="K59" i="4"/>
  <c r="J60" i="4"/>
  <c r="A61" i="4"/>
  <c r="C60" i="4"/>
  <c r="J61" i="4" l="1"/>
  <c r="I60" i="4"/>
  <c r="K60" i="4"/>
  <c r="C61" i="4"/>
  <c r="A62" i="4"/>
  <c r="J62" i="4" l="1"/>
  <c r="K61" i="4"/>
  <c r="I61" i="4"/>
  <c r="A63" i="4"/>
  <c r="C62" i="4"/>
  <c r="K62" i="4" l="1"/>
  <c r="J63" i="4"/>
  <c r="I62" i="4"/>
  <c r="A64" i="4"/>
  <c r="C63" i="4"/>
  <c r="J64" i="4" l="1"/>
  <c r="K63" i="4"/>
  <c r="I63" i="4"/>
  <c r="A65" i="4"/>
  <c r="C64" i="4"/>
  <c r="I64" i="4" l="1"/>
  <c r="J65" i="4"/>
  <c r="K64" i="4"/>
  <c r="A66" i="4"/>
  <c r="C65" i="4"/>
  <c r="K65" i="4" l="1"/>
  <c r="I65" i="4"/>
  <c r="J66" i="4"/>
  <c r="A67" i="4"/>
  <c r="C66" i="4"/>
  <c r="J67" i="4" l="1"/>
  <c r="K66" i="4"/>
  <c r="I66" i="4"/>
  <c r="A68" i="4"/>
  <c r="C67" i="4"/>
  <c r="I67" i="4" l="1"/>
  <c r="K67" i="4"/>
  <c r="J68" i="4"/>
  <c r="A69" i="4"/>
  <c r="C68" i="4"/>
  <c r="J69" i="4" l="1"/>
  <c r="K68" i="4"/>
  <c r="I68" i="4"/>
  <c r="C69" i="4"/>
  <c r="A70" i="4"/>
  <c r="F4" i="4" l="1"/>
  <c r="F6" i="4"/>
  <c r="F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I69" i="4"/>
  <c r="F67" i="4" s="1"/>
  <c r="J70" i="4"/>
  <c r="K69" i="4"/>
  <c r="C70" i="4"/>
  <c r="A71" i="4"/>
  <c r="I70" i="4" l="1"/>
  <c r="K70" i="4"/>
  <c r="J71" i="4"/>
  <c r="A72" i="4"/>
  <c r="C71" i="4"/>
  <c r="K71" i="4" l="1"/>
  <c r="J72" i="4"/>
  <c r="I71" i="4"/>
  <c r="A73" i="4"/>
  <c r="C72" i="4"/>
  <c r="K72" i="4" l="1"/>
  <c r="I72" i="4"/>
  <c r="J73" i="4"/>
  <c r="A74" i="4"/>
  <c r="C73" i="4"/>
  <c r="J74" i="4" l="1"/>
  <c r="I73" i="4"/>
  <c r="K73" i="4"/>
  <c r="A75" i="4"/>
  <c r="C74" i="4"/>
  <c r="K74" i="4" l="1"/>
  <c r="I74" i="4"/>
  <c r="J75" i="4"/>
  <c r="A76" i="4"/>
  <c r="C75" i="4"/>
  <c r="K75" i="4" l="1"/>
  <c r="I75" i="4"/>
  <c r="J76" i="4"/>
  <c r="A77" i="4"/>
  <c r="C76" i="4"/>
  <c r="J77" i="4" l="1"/>
  <c r="I76" i="4"/>
  <c r="K76" i="4"/>
  <c r="C77" i="4"/>
  <c r="A78" i="4"/>
  <c r="I77" i="4" l="1"/>
  <c r="J78" i="4"/>
  <c r="K77" i="4"/>
  <c r="E78" i="4"/>
  <c r="A79" i="4"/>
  <c r="C78" i="4"/>
  <c r="I78" i="4" l="1"/>
  <c r="K78" i="4"/>
  <c r="J79" i="4"/>
  <c r="E79" i="4"/>
  <c r="A80" i="4"/>
  <c r="C79" i="4"/>
  <c r="J80" i="4" l="1"/>
  <c r="K79" i="4"/>
  <c r="I79" i="4"/>
  <c r="A81" i="4"/>
  <c r="C80" i="4"/>
  <c r="E80" i="4"/>
  <c r="K80" i="4" l="1"/>
  <c r="J81" i="4"/>
  <c r="I80" i="4"/>
  <c r="E81" i="4"/>
  <c r="A82" i="4"/>
  <c r="C81" i="4"/>
  <c r="I81" i="4" l="1"/>
  <c r="J82" i="4"/>
  <c r="K81" i="4"/>
  <c r="E82" i="4"/>
  <c r="A83" i="4"/>
  <c r="C82" i="4"/>
  <c r="J83" i="4" l="1"/>
  <c r="K82" i="4"/>
  <c r="I82" i="4"/>
  <c r="E83" i="4"/>
  <c r="A84" i="4"/>
  <c r="C83" i="4"/>
  <c r="J84" i="4" l="1"/>
  <c r="I83" i="4"/>
  <c r="K83" i="4"/>
  <c r="A85" i="4"/>
  <c r="C84" i="4"/>
  <c r="E84" i="4"/>
  <c r="K84" i="4" l="1"/>
  <c r="J85" i="4"/>
  <c r="I84" i="4"/>
  <c r="E85" i="4"/>
  <c r="A86" i="4"/>
  <c r="C85" i="4"/>
  <c r="I85" i="4" l="1"/>
  <c r="J86" i="4"/>
  <c r="K85" i="4"/>
  <c r="E86" i="4"/>
  <c r="A87" i="4"/>
  <c r="C86" i="4"/>
  <c r="I86" i="4" l="1"/>
  <c r="K86" i="4"/>
  <c r="J87" i="4"/>
  <c r="E87" i="4"/>
  <c r="A88" i="4"/>
  <c r="C87" i="4"/>
  <c r="J88" i="4" l="1"/>
  <c r="K87" i="4"/>
  <c r="I87" i="4"/>
  <c r="A89" i="4"/>
  <c r="C88" i="4"/>
  <c r="E88" i="4"/>
  <c r="K88" i="4" l="1"/>
  <c r="I88" i="4"/>
  <c r="J89" i="4"/>
  <c r="E89" i="4"/>
  <c r="A90" i="4"/>
  <c r="C89" i="4"/>
  <c r="I89" i="4" l="1"/>
  <c r="J90" i="4"/>
  <c r="K89" i="4"/>
  <c r="E90" i="4"/>
  <c r="A91" i="4"/>
  <c r="C90" i="4"/>
  <c r="I90" i="4" l="1"/>
  <c r="J91" i="4"/>
  <c r="K90" i="4"/>
  <c r="E91" i="4"/>
  <c r="A92" i="4"/>
  <c r="C91" i="4"/>
  <c r="K91" i="4" l="1"/>
  <c r="I91" i="4"/>
  <c r="J92" i="4"/>
  <c r="A93" i="4"/>
  <c r="C92" i="4"/>
  <c r="E92" i="4"/>
  <c r="K92" i="4" l="1"/>
  <c r="J93" i="4"/>
  <c r="I92" i="4"/>
  <c r="E93" i="4"/>
  <c r="A94" i="4"/>
  <c r="C93" i="4"/>
  <c r="I93" i="4" l="1"/>
  <c r="J94" i="4"/>
  <c r="K93" i="4"/>
  <c r="E94" i="4"/>
  <c r="A95" i="4"/>
  <c r="C94" i="4"/>
  <c r="J95" i="4" l="1"/>
  <c r="K94" i="4"/>
  <c r="I94" i="4"/>
  <c r="E95" i="4"/>
  <c r="A96" i="4"/>
  <c r="C95" i="4"/>
  <c r="K95" i="4" l="1"/>
  <c r="I95" i="4"/>
  <c r="J96" i="4"/>
  <c r="A97" i="4"/>
  <c r="C96" i="4"/>
  <c r="E96" i="4"/>
  <c r="J97" i="4" l="1"/>
  <c r="K96" i="4"/>
  <c r="I96" i="4"/>
  <c r="E97" i="4"/>
  <c r="A98" i="4"/>
  <c r="C97" i="4"/>
  <c r="I97" i="4" l="1"/>
  <c r="K97" i="4"/>
  <c r="J98" i="4"/>
  <c r="E98" i="4"/>
  <c r="A99" i="4"/>
  <c r="C98" i="4"/>
  <c r="J99" i="4" l="1"/>
  <c r="I98" i="4"/>
  <c r="K98" i="4"/>
  <c r="E99" i="4"/>
  <c r="A100" i="4"/>
  <c r="C99" i="4"/>
  <c r="K99" i="4" l="1"/>
  <c r="I99" i="4"/>
  <c r="J100" i="4"/>
  <c r="A101" i="4"/>
  <c r="C100" i="4"/>
  <c r="E100" i="4"/>
  <c r="J101" i="4" l="1"/>
  <c r="I100" i="4"/>
  <c r="K100" i="4"/>
  <c r="E101" i="4"/>
  <c r="A102" i="4"/>
  <c r="C101" i="4"/>
  <c r="F69" i="4" l="1"/>
  <c r="F68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I101" i="4"/>
  <c r="F99" i="4" s="1"/>
  <c r="J102" i="4"/>
  <c r="K101" i="4"/>
  <c r="E102" i="4"/>
  <c r="A103" i="4"/>
  <c r="C102" i="4"/>
  <c r="I102" i="4" l="1"/>
  <c r="J103" i="4"/>
  <c r="K102" i="4"/>
  <c r="E103" i="4"/>
  <c r="A104" i="4"/>
  <c r="C103" i="4"/>
  <c r="K103" i="4" l="1"/>
  <c r="I103" i="4"/>
  <c r="J104" i="4"/>
  <c r="A105" i="4"/>
  <c r="C104" i="4"/>
  <c r="E104" i="4"/>
  <c r="K104" i="4" l="1"/>
  <c r="I104" i="4"/>
  <c r="J105" i="4"/>
  <c r="E105" i="4"/>
  <c r="A106" i="4"/>
  <c r="C105" i="4"/>
  <c r="I105" i="4" l="1"/>
  <c r="K105" i="4"/>
  <c r="J106" i="4"/>
  <c r="E106" i="4"/>
  <c r="A107" i="4"/>
  <c r="C106" i="4"/>
  <c r="I106" i="4" l="1"/>
  <c r="J107" i="4"/>
  <c r="K106" i="4"/>
  <c r="E107" i="4"/>
  <c r="A108" i="4"/>
  <c r="C107" i="4"/>
  <c r="K107" i="4" l="1"/>
  <c r="I107" i="4"/>
  <c r="J108" i="4"/>
  <c r="A109" i="4"/>
  <c r="C108" i="4"/>
  <c r="E108" i="4"/>
  <c r="J109" i="4" l="1"/>
  <c r="I108" i="4"/>
  <c r="K108" i="4"/>
  <c r="E109" i="4"/>
  <c r="A110" i="4"/>
  <c r="C109" i="4"/>
  <c r="I109" i="4" l="1"/>
  <c r="J110" i="4"/>
  <c r="K109" i="4"/>
  <c r="E110" i="4"/>
  <c r="A111" i="4"/>
  <c r="C110" i="4"/>
  <c r="I110" i="4" l="1"/>
  <c r="J111" i="4"/>
  <c r="K110" i="4"/>
  <c r="E111" i="4"/>
  <c r="A112" i="4"/>
  <c r="C111" i="4"/>
  <c r="K111" i="4" l="1"/>
  <c r="I111" i="4"/>
  <c r="J112" i="4"/>
  <c r="A113" i="4"/>
  <c r="C112" i="4"/>
  <c r="E112" i="4"/>
  <c r="I112" i="4" l="1"/>
  <c r="K112" i="4"/>
  <c r="J113" i="4"/>
  <c r="E113" i="4"/>
  <c r="A114" i="4"/>
  <c r="C113" i="4"/>
  <c r="I113" i="4" l="1"/>
  <c r="K113" i="4"/>
  <c r="J114" i="4"/>
  <c r="E114" i="4"/>
  <c r="A115" i="4"/>
  <c r="C114" i="4"/>
  <c r="I114" i="4" l="1"/>
  <c r="K114" i="4"/>
  <c r="J115" i="4"/>
  <c r="E115" i="4"/>
  <c r="A116" i="4"/>
  <c r="C115" i="4"/>
  <c r="K115" i="4" l="1"/>
  <c r="I115" i="4"/>
  <c r="J116" i="4"/>
  <c r="A117" i="4"/>
  <c r="C116" i="4"/>
  <c r="E116" i="4"/>
  <c r="I116" i="4" l="1"/>
  <c r="J117" i="4"/>
  <c r="K116" i="4"/>
  <c r="E117" i="4"/>
  <c r="A118" i="4"/>
  <c r="C117" i="4"/>
  <c r="F101" i="4" l="1"/>
  <c r="F100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I117" i="4"/>
  <c r="F115" i="4" s="1"/>
  <c r="J118" i="4"/>
  <c r="K117" i="4"/>
  <c r="E118" i="4"/>
  <c r="A119" i="4"/>
  <c r="C118" i="4"/>
  <c r="I118" i="4" l="1"/>
  <c r="J119" i="4"/>
  <c r="K118" i="4"/>
  <c r="E119" i="4"/>
  <c r="A120" i="4"/>
  <c r="C119" i="4"/>
  <c r="K119" i="4" l="1"/>
  <c r="I119" i="4"/>
  <c r="J120" i="4"/>
  <c r="A121" i="4"/>
  <c r="C120" i="4"/>
  <c r="E120" i="4"/>
  <c r="J121" i="4" l="1"/>
  <c r="I120" i="4"/>
  <c r="K120" i="4"/>
  <c r="E121" i="4"/>
  <c r="A122" i="4"/>
  <c r="C121" i="4"/>
  <c r="I121" i="4" l="1"/>
  <c r="J122" i="4"/>
  <c r="K121" i="4"/>
  <c r="E122" i="4"/>
  <c r="A123" i="4"/>
  <c r="C122" i="4"/>
  <c r="J123" i="4" l="1"/>
  <c r="K122" i="4"/>
  <c r="I122" i="4"/>
  <c r="E123" i="4"/>
  <c r="A124" i="4"/>
  <c r="C123" i="4"/>
  <c r="K123" i="4" l="1"/>
  <c r="I123" i="4"/>
  <c r="J124" i="4"/>
  <c r="A125" i="4"/>
  <c r="C124" i="4"/>
  <c r="E124" i="4"/>
  <c r="J125" i="4" l="1"/>
  <c r="K124" i="4"/>
  <c r="I124" i="4"/>
  <c r="E125" i="4"/>
  <c r="A126" i="4"/>
  <c r="C125" i="4"/>
  <c r="F117" i="4" l="1"/>
  <c r="F116" i="4"/>
  <c r="F118" i="4"/>
  <c r="F119" i="4"/>
  <c r="F120" i="4"/>
  <c r="F121" i="4"/>
  <c r="F122" i="4"/>
  <c r="I125" i="4"/>
  <c r="F123" i="4" s="1"/>
  <c r="J126" i="4"/>
  <c r="K125" i="4"/>
  <c r="E126" i="4"/>
  <c r="A127" i="4"/>
  <c r="C126" i="4"/>
  <c r="I126" i="4" l="1"/>
  <c r="J127" i="4"/>
  <c r="K126" i="4"/>
  <c r="E127" i="4"/>
  <c r="A128" i="4"/>
  <c r="C127" i="4"/>
  <c r="K127" i="4" l="1"/>
  <c r="I127" i="4"/>
  <c r="J128" i="4"/>
  <c r="A129" i="4"/>
  <c r="C128" i="4"/>
  <c r="E128" i="4"/>
  <c r="J129" i="4" l="1"/>
  <c r="K128" i="4"/>
  <c r="I128" i="4"/>
  <c r="E129" i="4"/>
  <c r="A130" i="4"/>
  <c r="C129" i="4"/>
  <c r="F125" i="4" l="1"/>
  <c r="F124" i="4"/>
  <c r="F126" i="4"/>
  <c r="I129" i="4"/>
  <c r="F127" i="4" s="1"/>
  <c r="J130" i="4"/>
  <c r="K129" i="4"/>
  <c r="E130" i="4"/>
  <c r="A131" i="4"/>
  <c r="C130" i="4"/>
  <c r="I130" i="4" l="1"/>
  <c r="K130" i="4"/>
  <c r="J131" i="4"/>
  <c r="E131" i="4"/>
  <c r="A132" i="4"/>
  <c r="C131" i="4"/>
  <c r="F128" i="4" l="1"/>
  <c r="K131" i="4"/>
  <c r="I131" i="4"/>
  <c r="F129" i="4" s="1"/>
  <c r="J132" i="4"/>
  <c r="A133" i="4"/>
  <c r="C132" i="4"/>
  <c r="E132" i="4"/>
  <c r="J133" i="4" l="1"/>
  <c r="I132" i="4"/>
  <c r="K132" i="4"/>
  <c r="E133" i="4"/>
  <c r="C133" i="4"/>
  <c r="F133" i="4" l="1"/>
  <c r="F132" i="4"/>
  <c r="F130" i="4"/>
  <c r="B23" i="3"/>
  <c r="F131" i="4"/>
  <c r="K133" i="4"/>
  <c r="I133" i="4"/>
  <c r="B24" i="3" l="1"/>
  <c r="B26" i="3" s="1"/>
  <c r="B29" i="3" s="1"/>
  <c r="A33" i="3" s="1"/>
  <c r="B27" i="3"/>
  <c r="E73" i="4"/>
  <c r="E74" i="4"/>
  <c r="E75" i="4"/>
  <c r="E76" i="4"/>
  <c r="E77" i="4"/>
  <c r="E68" i="4"/>
  <c r="E69" i="4"/>
  <c r="E70" i="4"/>
  <c r="E71" i="4"/>
  <c r="E72" i="4"/>
  <c r="E4" i="4"/>
  <c r="G4" i="4" s="1"/>
  <c r="B5" i="4" s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7" i="4"/>
  <c r="E55" i="4"/>
  <c r="E62" i="4"/>
  <c r="E63" i="4"/>
  <c r="E57" i="4"/>
  <c r="E64" i="4"/>
  <c r="E58" i="4"/>
  <c r="E51" i="4"/>
  <c r="E66" i="4"/>
  <c r="E60" i="4"/>
  <c r="E53" i="4"/>
  <c r="E61" i="4"/>
  <c r="E48" i="4"/>
  <c r="E56" i="4"/>
  <c r="E49" i="4"/>
  <c r="E50" i="4"/>
  <c r="E65" i="4"/>
  <c r="E59" i="4"/>
  <c r="E52" i="4"/>
  <c r="E67" i="4"/>
  <c r="E54" i="4"/>
  <c r="E43" i="4"/>
  <c r="E44" i="4"/>
  <c r="E45" i="4"/>
  <c r="E46" i="4"/>
  <c r="B30" i="3" l="1"/>
  <c r="D5" i="4"/>
  <c r="G5" i="4" s="1"/>
  <c r="B6" i="4" s="1"/>
  <c r="D6" i="4" s="1"/>
  <c r="G6" i="4" s="1"/>
  <c r="B7" i="4" s="1"/>
  <c r="D7" i="4" s="1"/>
  <c r="G7" i="4" s="1"/>
  <c r="B8" i="4" s="1"/>
  <c r="D8" i="4" s="1"/>
  <c r="G8" i="4" s="1"/>
  <c r="B9" i="4" s="1"/>
  <c r="D9" i="4" s="1"/>
  <c r="G9" i="4" s="1"/>
  <c r="B10" i="4" s="1"/>
  <c r="D10" i="4" s="1"/>
  <c r="G10" i="4" s="1"/>
  <c r="B11" i="4" s="1"/>
  <c r="D11" i="4" s="1"/>
  <c r="G11" i="4" s="1"/>
  <c r="B12" i="4" s="1"/>
  <c r="D12" i="4" s="1"/>
  <c r="G12" i="4" s="1"/>
  <c r="B13" i="4" s="1"/>
  <c r="D13" i="4" s="1"/>
  <c r="G13" i="4" s="1"/>
  <c r="B14" i="4" s="1"/>
  <c r="D14" i="4" s="1"/>
  <c r="G14" i="4" s="1"/>
  <c r="B15" i="4" s="1"/>
  <c r="D15" i="4" s="1"/>
  <c r="G15" i="4" s="1"/>
  <c r="B16" i="4" s="1"/>
  <c r="D16" i="4" s="1"/>
  <c r="G16" i="4" s="1"/>
  <c r="B17" i="4" s="1"/>
  <c r="D17" i="4" s="1"/>
  <c r="G17" i="4" s="1"/>
  <c r="B18" i="4" s="1"/>
  <c r="D18" i="4" s="1"/>
  <c r="G18" i="4" s="1"/>
  <c r="B19" i="4" s="1"/>
  <c r="D19" i="4" s="1"/>
  <c r="G19" i="4" s="1"/>
  <c r="B20" i="4" s="1"/>
  <c r="D20" i="4" s="1"/>
  <c r="G20" i="4" s="1"/>
  <c r="B21" i="4" s="1"/>
  <c r="D21" i="4" s="1"/>
  <c r="G21" i="4" s="1"/>
  <c r="B22" i="4" s="1"/>
  <c r="D22" i="4" s="1"/>
  <c r="G22" i="4" s="1"/>
  <c r="B23" i="4" s="1"/>
  <c r="D23" i="4" s="1"/>
  <c r="G23" i="4" s="1"/>
  <c r="B24" i="4" s="1"/>
  <c r="D24" i="4" s="1"/>
  <c r="G24" i="4" s="1"/>
  <c r="B25" i="4" s="1"/>
  <c r="D25" i="4" s="1"/>
  <c r="G25" i="4" s="1"/>
  <c r="B26" i="4" s="1"/>
  <c r="D26" i="4" s="1"/>
  <c r="G26" i="4" s="1"/>
  <c r="B27" i="4" s="1"/>
  <c r="D27" i="4" s="1"/>
  <c r="G27" i="4" s="1"/>
  <c r="B28" i="4" s="1"/>
  <c r="D28" i="4" s="1"/>
  <c r="G28" i="4" s="1"/>
  <c r="B29" i="4" s="1"/>
  <c r="D29" i="4" s="1"/>
  <c r="G29" i="4" s="1"/>
  <c r="B30" i="4" s="1"/>
  <c r="D30" i="4" s="1"/>
  <c r="G30" i="4" s="1"/>
  <c r="B31" i="4" s="1"/>
  <c r="D31" i="4" s="1"/>
  <c r="G31" i="4" s="1"/>
  <c r="B32" i="4" s="1"/>
  <c r="D32" i="4" s="1"/>
  <c r="G32" i="4" s="1"/>
  <c r="B33" i="4" s="1"/>
  <c r="D33" i="4" l="1"/>
  <c r="G33" i="4" s="1"/>
  <c r="B34" i="4" s="1"/>
  <c r="D34" i="4" l="1"/>
  <c r="G34" i="4" s="1"/>
  <c r="B35" i="4" s="1"/>
  <c r="D35" i="4" s="1"/>
  <c r="G35" i="4" s="1"/>
  <c r="B36" i="4" s="1"/>
  <c r="D36" i="4" l="1"/>
  <c r="G36" i="4" s="1"/>
  <c r="B37" i="4" s="1"/>
  <c r="D37" i="4" s="1"/>
  <c r="G37" i="4" s="1"/>
  <c r="B38" i="4" s="1"/>
  <c r="D38" i="4" s="1"/>
  <c r="G38" i="4" s="1"/>
  <c r="B39" i="4" s="1"/>
  <c r="D39" i="4" s="1"/>
  <c r="G39" i="4" s="1"/>
  <c r="B40" i="4" s="1"/>
  <c r="D40" i="4" s="1"/>
  <c r="G40" i="4" s="1"/>
  <c r="B41" i="4" s="1"/>
  <c r="D41" i="4" s="1"/>
  <c r="G41" i="4" s="1"/>
  <c r="B42" i="4" s="1"/>
  <c r="D42" i="4" s="1"/>
  <c r="G42" i="4" s="1"/>
  <c r="B43" i="4" s="1"/>
  <c r="D43" i="4" l="1"/>
  <c r="G43" i="4" s="1"/>
  <c r="B44" i="4" s="1"/>
  <c r="D44" i="4" s="1"/>
  <c r="G44" i="4" s="1"/>
  <c r="B45" i="4" s="1"/>
  <c r="D45" i="4" s="1"/>
  <c r="G45" i="4" s="1"/>
  <c r="B46" i="4" s="1"/>
  <c r="D46" i="4" s="1"/>
  <c r="G46" i="4" s="1"/>
  <c r="B47" i="4" s="1"/>
  <c r="D47" i="4" l="1"/>
  <c r="G47" i="4" s="1"/>
  <c r="B48" i="4" s="1"/>
  <c r="D48" i="4" s="1"/>
  <c r="G48" i="4" s="1"/>
  <c r="B49" i="4" s="1"/>
  <c r="D49" i="4" s="1"/>
  <c r="G49" i="4" s="1"/>
  <c r="B50" i="4" s="1"/>
  <c r="D50" i="4" s="1"/>
  <c r="G50" i="4" s="1"/>
  <c r="B51" i="4" s="1"/>
  <c r="D51" i="4" s="1"/>
  <c r="G51" i="4" s="1"/>
  <c r="B52" i="4" s="1"/>
  <c r="D52" i="4" l="1"/>
  <c r="G52" i="4" s="1"/>
  <c r="B53" i="4" s="1"/>
  <c r="D53" i="4" l="1"/>
  <c r="G53" i="4" s="1"/>
  <c r="B54" i="4" s="1"/>
  <c r="D54" i="4" l="1"/>
  <c r="G54" i="4" s="1"/>
  <c r="B55" i="4" s="1"/>
  <c r="D55" i="4" l="1"/>
  <c r="G55" i="4" s="1"/>
  <c r="B56" i="4" s="1"/>
  <c r="D56" i="4" l="1"/>
  <c r="G56" i="4" s="1"/>
  <c r="B57" i="4" s="1"/>
  <c r="D57" i="4" l="1"/>
  <c r="G57" i="4" s="1"/>
  <c r="B58" i="4" s="1"/>
  <c r="D58" i="4" l="1"/>
  <c r="G58" i="4" s="1"/>
  <c r="B59" i="4" s="1"/>
  <c r="D59" i="4" l="1"/>
  <c r="G59" i="4" s="1"/>
  <c r="B60" i="4" s="1"/>
  <c r="D60" i="4" l="1"/>
  <c r="G60" i="4" s="1"/>
  <c r="B61" i="4" s="1"/>
  <c r="D61" i="4" l="1"/>
  <c r="G61" i="4" s="1"/>
  <c r="B62" i="4" s="1"/>
  <c r="D62" i="4" l="1"/>
  <c r="G62" i="4" s="1"/>
  <c r="B63" i="4" s="1"/>
  <c r="D63" i="4" l="1"/>
  <c r="G63" i="4" s="1"/>
  <c r="B64" i="4" s="1"/>
  <c r="D64" i="4" l="1"/>
  <c r="G64" i="4" s="1"/>
  <c r="B65" i="4" s="1"/>
  <c r="D65" i="4" l="1"/>
  <c r="G65" i="4" s="1"/>
  <c r="B66" i="4" s="1"/>
  <c r="D66" i="4" l="1"/>
  <c r="G66" i="4" s="1"/>
  <c r="B67" i="4" s="1"/>
  <c r="D67" i="4" l="1"/>
  <c r="G67" i="4" s="1"/>
  <c r="B68" i="4" s="1"/>
  <c r="D68" i="4" l="1"/>
  <c r="G68" i="4" s="1"/>
  <c r="B69" i="4" s="1"/>
  <c r="D69" i="4" l="1"/>
  <c r="G69" i="4" s="1"/>
  <c r="B70" i="4" s="1"/>
  <c r="D70" i="4" l="1"/>
  <c r="G70" i="4" s="1"/>
  <c r="B71" i="4" s="1"/>
  <c r="D71" i="4" l="1"/>
  <c r="G71" i="4" s="1"/>
  <c r="B72" i="4" s="1"/>
  <c r="D72" i="4" l="1"/>
  <c r="G72" i="4" s="1"/>
  <c r="B73" i="4" s="1"/>
  <c r="D73" i="4" l="1"/>
  <c r="G73" i="4" s="1"/>
  <c r="B74" i="4" s="1"/>
  <c r="D74" i="4" l="1"/>
  <c r="G74" i="4" s="1"/>
  <c r="B75" i="4" s="1"/>
  <c r="D75" i="4" l="1"/>
  <c r="G75" i="4" s="1"/>
  <c r="B76" i="4" s="1"/>
  <c r="D76" i="4" l="1"/>
  <c r="G76" i="4" s="1"/>
  <c r="B77" i="4" s="1"/>
  <c r="D77" i="4" l="1"/>
  <c r="G77" i="4" s="1"/>
  <c r="B78" i="4" s="1"/>
  <c r="D78" i="4" l="1"/>
  <c r="G78" i="4" s="1"/>
  <c r="B79" i="4" s="1"/>
  <c r="D79" i="4" l="1"/>
  <c r="G79" i="4" s="1"/>
  <c r="B80" i="4" s="1"/>
  <c r="D80" i="4" l="1"/>
  <c r="G80" i="4" s="1"/>
  <c r="B81" i="4" s="1"/>
  <c r="D81" i="4" l="1"/>
  <c r="G81" i="4" s="1"/>
  <c r="B82" i="4" s="1"/>
  <c r="D82" i="4" l="1"/>
  <c r="G82" i="4" s="1"/>
  <c r="B83" i="4" s="1"/>
  <c r="D83" i="4" l="1"/>
  <c r="G83" i="4" s="1"/>
  <c r="B84" i="4" s="1"/>
  <c r="D84" i="4" l="1"/>
  <c r="G84" i="4" s="1"/>
  <c r="B85" i="4" s="1"/>
  <c r="D85" i="4" l="1"/>
  <c r="G85" i="4" s="1"/>
  <c r="B86" i="4" s="1"/>
  <c r="D86" i="4" l="1"/>
  <c r="G86" i="4" s="1"/>
  <c r="B87" i="4" s="1"/>
  <c r="D87" i="4" l="1"/>
  <c r="G87" i="4" s="1"/>
  <c r="B88" i="4" s="1"/>
  <c r="D88" i="4" l="1"/>
  <c r="G88" i="4" s="1"/>
  <c r="B89" i="4" s="1"/>
  <c r="D89" i="4" l="1"/>
  <c r="G89" i="4" s="1"/>
  <c r="B90" i="4" s="1"/>
  <c r="D90" i="4" l="1"/>
  <c r="G90" i="4" s="1"/>
  <c r="B91" i="4" s="1"/>
  <c r="D91" i="4" l="1"/>
  <c r="G91" i="4" s="1"/>
  <c r="B92" i="4" s="1"/>
  <c r="D92" i="4" l="1"/>
  <c r="G92" i="4" s="1"/>
  <c r="B93" i="4" s="1"/>
  <c r="D93" i="4" l="1"/>
  <c r="G93" i="4" s="1"/>
  <c r="B94" i="4" s="1"/>
  <c r="D94" i="4" l="1"/>
  <c r="G94" i="4" s="1"/>
  <c r="B95" i="4" s="1"/>
  <c r="D95" i="4" l="1"/>
  <c r="G95" i="4" s="1"/>
  <c r="B96" i="4" s="1"/>
  <c r="D96" i="4" l="1"/>
  <c r="G96" i="4" s="1"/>
  <c r="B97" i="4" s="1"/>
  <c r="D97" i="4" l="1"/>
  <c r="G97" i="4" s="1"/>
  <c r="B98" i="4" s="1"/>
  <c r="D98" i="4" l="1"/>
  <c r="G98" i="4" s="1"/>
  <c r="B99" i="4" s="1"/>
  <c r="D99" i="4" l="1"/>
  <c r="G99" i="4" s="1"/>
  <c r="B100" i="4" s="1"/>
  <c r="D100" i="4" l="1"/>
  <c r="G100" i="4" s="1"/>
  <c r="B101" i="4" s="1"/>
  <c r="D101" i="4" l="1"/>
  <c r="G101" i="4" s="1"/>
  <c r="B102" i="4" s="1"/>
  <c r="D102" i="4" l="1"/>
  <c r="G102" i="4" s="1"/>
  <c r="B103" i="4" s="1"/>
  <c r="D103" i="4" l="1"/>
  <c r="G103" i="4" s="1"/>
  <c r="B104" i="4" s="1"/>
  <c r="D104" i="4" l="1"/>
  <c r="G104" i="4" s="1"/>
  <c r="B105" i="4" s="1"/>
  <c r="D105" i="4" l="1"/>
  <c r="G105" i="4" s="1"/>
  <c r="B106" i="4" s="1"/>
  <c r="D106" i="4" l="1"/>
  <c r="G106" i="4" s="1"/>
  <c r="B107" i="4" s="1"/>
  <c r="D107" i="4" l="1"/>
  <c r="G107" i="4" s="1"/>
  <c r="B108" i="4" s="1"/>
  <c r="D108" i="4" l="1"/>
  <c r="G108" i="4" s="1"/>
  <c r="B109" i="4" s="1"/>
  <c r="D109" i="4" l="1"/>
  <c r="G109" i="4" s="1"/>
  <c r="B110" i="4" s="1"/>
  <c r="D110" i="4" l="1"/>
  <c r="G110" i="4" s="1"/>
  <c r="B111" i="4" s="1"/>
  <c r="D111" i="4" l="1"/>
  <c r="G111" i="4" s="1"/>
  <c r="B112" i="4" s="1"/>
  <c r="D112" i="4" l="1"/>
  <c r="G112" i="4" s="1"/>
  <c r="B113" i="4" s="1"/>
  <c r="D113" i="4" l="1"/>
  <c r="G113" i="4" s="1"/>
  <c r="B114" i="4" s="1"/>
  <c r="D114" i="4" l="1"/>
  <c r="G114" i="4" s="1"/>
  <c r="B115" i="4" s="1"/>
  <c r="D115" i="4" l="1"/>
  <c r="G115" i="4" s="1"/>
  <c r="B116" i="4" s="1"/>
  <c r="D116" i="4" l="1"/>
  <c r="G116" i="4" s="1"/>
  <c r="B117" i="4" s="1"/>
  <c r="D117" i="4" l="1"/>
  <c r="G117" i="4" s="1"/>
  <c r="B118" i="4" s="1"/>
  <c r="D118" i="4" l="1"/>
  <c r="G118" i="4" s="1"/>
  <c r="B119" i="4" s="1"/>
  <c r="D119" i="4" l="1"/>
  <c r="G119" i="4" s="1"/>
  <c r="B120" i="4" s="1"/>
  <c r="D120" i="4" l="1"/>
  <c r="G120" i="4" s="1"/>
  <c r="B121" i="4" s="1"/>
  <c r="D121" i="4" l="1"/>
  <c r="G121" i="4" s="1"/>
  <c r="B122" i="4" s="1"/>
  <c r="D122" i="4" l="1"/>
  <c r="G122" i="4" s="1"/>
  <c r="B123" i="4" s="1"/>
  <c r="D123" i="4" l="1"/>
  <c r="G123" i="4" s="1"/>
  <c r="B124" i="4" s="1"/>
  <c r="D124" i="4" l="1"/>
  <c r="G124" i="4" s="1"/>
  <c r="B125" i="4" s="1"/>
  <c r="D125" i="4" l="1"/>
  <c r="G125" i="4" s="1"/>
  <c r="B126" i="4" s="1"/>
  <c r="D126" i="4" l="1"/>
  <c r="G126" i="4" s="1"/>
  <c r="B127" i="4" s="1"/>
  <c r="D127" i="4" l="1"/>
  <c r="G127" i="4" s="1"/>
  <c r="B128" i="4" s="1"/>
  <c r="D128" i="4" l="1"/>
  <c r="G128" i="4" s="1"/>
  <c r="B129" i="4" s="1"/>
  <c r="D129" i="4" l="1"/>
  <c r="G129" i="4" s="1"/>
  <c r="B130" i="4" s="1"/>
  <c r="D130" i="4" l="1"/>
  <c r="G130" i="4" s="1"/>
  <c r="B131" i="4" s="1"/>
  <c r="D131" i="4" l="1"/>
  <c r="G131" i="4" s="1"/>
  <c r="B132" i="4" s="1"/>
  <c r="D132" i="4" l="1"/>
  <c r="G132" i="4" s="1"/>
  <c r="B133" i="4" s="1"/>
  <c r="D133" i="4" l="1"/>
  <c r="G133" i="4" s="1"/>
</calcChain>
</file>

<file path=xl/sharedStrings.xml><?xml version="1.0" encoding="utf-8"?>
<sst xmlns="http://schemas.openxmlformats.org/spreadsheetml/2006/main" count="47" uniqueCount="44">
  <si>
    <t>Number of years IN retirement</t>
  </si>
  <si>
    <t>Number of years TO retirement</t>
  </si>
  <si>
    <t>Assumptions</t>
  </si>
  <si>
    <t>Calculations</t>
  </si>
  <si>
    <t>Estimated ANNUAL retirement expenses (in FIRST Year of retirement)</t>
  </si>
  <si>
    <t>Ending net worth</t>
  </si>
  <si>
    <t>Age</t>
  </si>
  <si>
    <t>Year in retirement</t>
  </si>
  <si>
    <t>Annual Retirement Income Needs</t>
  </si>
  <si>
    <t>Beginning net worth</t>
  </si>
  <si>
    <t>Rate of investment return</t>
  </si>
  <si>
    <t>Investment income</t>
  </si>
  <si>
    <t>Annual additional savings</t>
  </si>
  <si>
    <t>Retirement expenses</t>
  </si>
  <si>
    <t>RETIREMENT CALCULATOR</t>
  </si>
  <si>
    <t>Average annual inflation rate</t>
  </si>
  <si>
    <t>Rate of investment return BEFORE we retire</t>
  </si>
  <si>
    <t>Rate of investment return DURING our retirement</t>
  </si>
  <si>
    <t>Pls enter your inputs in the blue cells.
You may change the assumptions in the green cells.</t>
  </si>
  <si>
    <t>Inputs</t>
  </si>
  <si>
    <t>Outputs</t>
  </si>
  <si>
    <t>ILLUSTRATION OF COMPUTATIONS</t>
  </si>
  <si>
    <t>All cashflows are assumed to occur at end of the year</t>
  </si>
  <si>
    <t>What this means</t>
  </si>
  <si>
    <t>Given your current savings of</t>
  </si>
  <si>
    <t>Current age</t>
  </si>
  <si>
    <t>Desired retirement age</t>
  </si>
  <si>
    <t>Estimated last age</t>
  </si>
  <si>
    <t>Estimated ANNUAL retirement expenses (in today's dollars?)</t>
  </si>
  <si>
    <t>Estimated MONTHLY retirement expenses (in today's  dollars)</t>
  </si>
  <si>
    <t>Current retirement savings and investments</t>
  </si>
  <si>
    <t xml:space="preserve">This works out to MONTHLY savings of </t>
  </si>
  <si>
    <t>Amount you need to save every YEAR before you retire</t>
  </si>
  <si>
    <t>Total retirement savings required AT retirement (FV)</t>
  </si>
  <si>
    <t>Total retirement savings required TODAY (PV)</t>
  </si>
  <si>
    <t>Step 1: Estimate Your Retirement Income Needs</t>
  </si>
  <si>
    <t xml:space="preserve">Step 2: Estimate Your Available Resources </t>
  </si>
  <si>
    <t>Step 4: Construct your retirement plan</t>
  </si>
  <si>
    <t>Step 5: Review your plan</t>
  </si>
  <si>
    <t>(Review your inputs and assumptions)</t>
  </si>
  <si>
    <t>You have a current surplus/ (shortfall) @ today (PV)</t>
  </si>
  <si>
    <t>You have a current surplus/ (shortfall) @ retirement (FV)</t>
  </si>
  <si>
    <t>Step 3: Calculate your shortfall (Present Value)</t>
  </si>
  <si>
    <t>Step 3: Calculate your shortfall (Future Value)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</si>
</sst>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3" fillId="0" borderId="1" xfId="0" applyFont="1" applyBorder="1"/>
    <xf numFmtId="164" fontId="0" fillId="0" borderId="2" xfId="0" applyNumberFormat="1" applyBorder="1"/>
    <xf numFmtId="10" fontId="0" fillId="0" borderId="2" xfId="2" applyNumberFormat="1" applyFont="1" applyBorder="1" applyProtection="1"/>
    <xf numFmtId="0" fontId="0" fillId="0" borderId="2" xfId="0" applyBorder="1"/>
    <xf numFmtId="164" fontId="0" fillId="0" borderId="3" xfId="0" applyNumberFormat="1" applyBorder="1"/>
    <xf numFmtId="0" fontId="0" fillId="0" borderId="4" xfId="0" applyBorder="1"/>
    <xf numFmtId="164" fontId="0" fillId="0" borderId="0" xfId="0" applyNumberFormat="1"/>
    <xf numFmtId="10" fontId="0" fillId="0" borderId="0" xfId="2" applyNumberFormat="1" applyFont="1" applyBorder="1" applyProtection="1"/>
    <xf numFmtId="164" fontId="0" fillId="0" borderId="5" xfId="0" applyNumberFormat="1" applyBorder="1"/>
    <xf numFmtId="0" fontId="2" fillId="0" borderId="16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0" fontId="2" fillId="0" borderId="9" xfId="2" applyNumberFormat="1" applyFont="1" applyBorder="1" applyAlignment="1" applyProtection="1">
      <alignment wrapText="1"/>
    </xf>
    <xf numFmtId="0" fontId="2" fillId="0" borderId="9" xfId="0" applyFont="1" applyBorder="1" applyAlignment="1">
      <alignment wrapText="1"/>
    </xf>
    <xf numFmtId="164" fontId="2" fillId="0" borderId="17" xfId="0" applyNumberFormat="1" applyFont="1" applyBorder="1" applyAlignment="1">
      <alignment wrapText="1"/>
    </xf>
    <xf numFmtId="164" fontId="0" fillId="0" borderId="0" xfId="1" applyNumberFormat="1" applyFont="1" applyBorder="1" applyProtection="1"/>
    <xf numFmtId="164" fontId="0" fillId="0" borderId="13" xfId="1" applyNumberFormat="1" applyFont="1" applyBorder="1" applyProtection="1"/>
    <xf numFmtId="0" fontId="0" fillId="0" borderId="10" xfId="0" applyBorder="1"/>
    <xf numFmtId="164" fontId="0" fillId="0" borderId="5" xfId="1" applyNumberFormat="1" applyFont="1" applyBorder="1" applyProtection="1"/>
    <xf numFmtId="164" fontId="0" fillId="0" borderId="14" xfId="1" applyNumberFormat="1" applyFont="1" applyBorder="1" applyProtection="1"/>
    <xf numFmtId="0" fontId="0" fillId="0" borderId="11" xfId="0" applyBorder="1"/>
    <xf numFmtId="0" fontId="0" fillId="0" borderId="6" xfId="0" applyBorder="1"/>
    <xf numFmtId="164" fontId="0" fillId="0" borderId="7" xfId="1" applyNumberFormat="1" applyFont="1" applyBorder="1" applyProtection="1"/>
    <xf numFmtId="10" fontId="0" fillId="0" borderId="7" xfId="2" applyNumberFormat="1" applyFont="1" applyBorder="1" applyProtection="1"/>
    <xf numFmtId="164" fontId="0" fillId="0" borderId="15" xfId="1" applyNumberFormat="1" applyFont="1" applyBorder="1" applyProtection="1"/>
    <xf numFmtId="0" fontId="0" fillId="0" borderId="7" xfId="0" applyBorder="1"/>
    <xf numFmtId="0" fontId="0" fillId="0" borderId="12" xfId="0" applyBorder="1"/>
    <xf numFmtId="164" fontId="0" fillId="0" borderId="8" xfId="1" applyNumberFormat="1" applyFont="1" applyBorder="1" applyProtection="1"/>
    <xf numFmtId="10" fontId="0" fillId="0" borderId="0" xfId="2" applyNumberFormat="1" applyFont="1" applyProtection="1"/>
    <xf numFmtId="0" fontId="3" fillId="0" borderId="0" xfId="0" applyFont="1"/>
    <xf numFmtId="0" fontId="0" fillId="4" borderId="0" xfId="0" applyFill="1" applyAlignment="1" applyProtection="1">
      <alignment horizontal="right"/>
      <protection locked="0"/>
    </xf>
    <xf numFmtId="6" fontId="0" fillId="4" borderId="0" xfId="0" applyNumberFormat="1" applyFill="1" applyAlignment="1" applyProtection="1">
      <alignment horizontal="right"/>
      <protection locked="0"/>
    </xf>
    <xf numFmtId="6" fontId="0" fillId="0" borderId="0" xfId="0" applyNumberFormat="1" applyAlignment="1">
      <alignment horizontal="right"/>
    </xf>
    <xf numFmtId="10" fontId="0" fillId="3" borderId="0" xfId="0" applyNumberFormat="1" applyFill="1" applyAlignment="1" applyProtection="1">
      <alignment horizontal="right"/>
      <protection locked="0"/>
    </xf>
    <xf numFmtId="0" fontId="0" fillId="0" borderId="0" xfId="0" applyAlignment="1">
      <alignment vertical="top" wrapText="1"/>
    </xf>
    <xf numFmtId="8" fontId="0" fillId="0" borderId="0" xfId="0" applyNumberForma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4</xdr:row>
      <xdr:rowOff>7620</xdr:rowOff>
    </xdr:from>
    <xdr:to>
      <xdr:col>2</xdr:col>
      <xdr:colOff>419100</xdr:colOff>
      <xdr:row>8</xdr:row>
      <xdr:rowOff>144780</xdr:rowOff>
    </xdr:to>
    <xdr:sp macro="" textlink="">
      <xdr:nvSpPr>
        <xdr:cNvPr id="23" name="Right Brace 22">
          <a:extLst>
            <a:ext uri="{FF2B5EF4-FFF2-40B4-BE49-F238E27FC236}">
              <a16:creationId xmlns:a16="http://schemas.microsoft.com/office/drawing/2014/main" id="{8D87BA00-D526-E502-88F8-9DBAA235358C}"/>
            </a:ext>
          </a:extLst>
        </xdr:cNvPr>
        <xdr:cNvSpPr/>
      </xdr:nvSpPr>
      <xdr:spPr>
        <a:xfrm>
          <a:off x="4998721" y="739140"/>
          <a:ext cx="304799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2</xdr:col>
      <xdr:colOff>83821</xdr:colOff>
      <xdr:row>22</xdr:row>
      <xdr:rowOff>60960</xdr:rowOff>
    </xdr:from>
    <xdr:to>
      <xdr:col>2</xdr:col>
      <xdr:colOff>434340</xdr:colOff>
      <xdr:row>23</xdr:row>
      <xdr:rowOff>160020</xdr:rowOff>
    </xdr:to>
    <xdr:sp macro="" textlink="">
      <xdr:nvSpPr>
        <xdr:cNvPr id="24" name="Right Brace 23">
          <a:extLst>
            <a:ext uri="{FF2B5EF4-FFF2-40B4-BE49-F238E27FC236}">
              <a16:creationId xmlns:a16="http://schemas.microsoft.com/office/drawing/2014/main" id="{6FC59CF2-C163-415C-A3E8-05A7657F929A}"/>
            </a:ext>
          </a:extLst>
        </xdr:cNvPr>
        <xdr:cNvSpPr/>
      </xdr:nvSpPr>
      <xdr:spPr>
        <a:xfrm>
          <a:off x="4968241" y="4084320"/>
          <a:ext cx="350519" cy="281940"/>
        </a:xfrm>
        <a:prstGeom prst="rightBrace">
          <a:avLst>
            <a:gd name="adj1" fmla="val 8333"/>
            <a:gd name="adj2" fmla="val 25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2</xdr:col>
      <xdr:colOff>83820</xdr:colOff>
      <xdr:row>9</xdr:row>
      <xdr:rowOff>91440</xdr:rowOff>
    </xdr:from>
    <xdr:to>
      <xdr:col>2</xdr:col>
      <xdr:colOff>449580</xdr:colOff>
      <xdr:row>9</xdr:row>
      <xdr:rowOff>91440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5B29430-8F6D-C7F3-3912-CD73AD3C53CC}"/>
            </a:ext>
          </a:extLst>
        </xdr:cNvPr>
        <xdr:cNvCxnSpPr/>
      </xdr:nvCxnSpPr>
      <xdr:spPr>
        <a:xfrm>
          <a:off x="4968240" y="1737360"/>
          <a:ext cx="3657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99060</xdr:colOff>
      <xdr:row>24</xdr:row>
      <xdr:rowOff>114300</xdr:rowOff>
    </xdr:from>
    <xdr:to>
      <xdr:col>2</xdr:col>
      <xdr:colOff>464820</xdr:colOff>
      <xdr:row>24</xdr:row>
      <xdr:rowOff>114300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DAD42216-6298-445D-9A36-1113C5E0AF2F}"/>
            </a:ext>
          </a:extLst>
        </xdr:cNvPr>
        <xdr:cNvCxnSpPr/>
      </xdr:nvCxnSpPr>
      <xdr:spPr>
        <a:xfrm>
          <a:off x="4983480" y="4503420"/>
          <a:ext cx="3657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99060</xdr:colOff>
      <xdr:row>25</xdr:row>
      <xdr:rowOff>106680</xdr:rowOff>
    </xdr:from>
    <xdr:to>
      <xdr:col>2</xdr:col>
      <xdr:colOff>464820</xdr:colOff>
      <xdr:row>25</xdr:row>
      <xdr:rowOff>106680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9598F52A-7DDF-4A9C-B4FC-5D2C5D794585}"/>
            </a:ext>
          </a:extLst>
        </xdr:cNvPr>
        <xdr:cNvCxnSpPr/>
      </xdr:nvCxnSpPr>
      <xdr:spPr>
        <a:xfrm>
          <a:off x="4983480" y="4678680"/>
          <a:ext cx="3657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106681</xdr:colOff>
      <xdr:row>28</xdr:row>
      <xdr:rowOff>53340</xdr:rowOff>
    </xdr:from>
    <xdr:to>
      <xdr:col>2</xdr:col>
      <xdr:colOff>457200</xdr:colOff>
      <xdr:row>29</xdr:row>
      <xdr:rowOff>152400</xdr:rowOff>
    </xdr:to>
    <xdr:sp macro="" textlink="">
      <xdr:nvSpPr>
        <xdr:cNvPr id="40" name="Right Brace 39">
          <a:extLst>
            <a:ext uri="{FF2B5EF4-FFF2-40B4-BE49-F238E27FC236}">
              <a16:creationId xmlns:a16="http://schemas.microsoft.com/office/drawing/2014/main" id="{B8F4B27C-3A42-4CAA-8B7A-8406540B2122}"/>
            </a:ext>
          </a:extLst>
        </xdr:cNvPr>
        <xdr:cNvSpPr/>
      </xdr:nvSpPr>
      <xdr:spPr>
        <a:xfrm>
          <a:off x="4991101" y="4991100"/>
          <a:ext cx="350519" cy="281940"/>
        </a:xfrm>
        <a:prstGeom prst="rightBrace">
          <a:avLst>
            <a:gd name="adj1" fmla="val 8333"/>
            <a:gd name="adj2" fmla="val 25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2</xdr:col>
      <xdr:colOff>129540</xdr:colOff>
      <xdr:row>32</xdr:row>
      <xdr:rowOff>38100</xdr:rowOff>
    </xdr:from>
    <xdr:to>
      <xdr:col>2</xdr:col>
      <xdr:colOff>434339</xdr:colOff>
      <xdr:row>36</xdr:row>
      <xdr:rowOff>175260</xdr:rowOff>
    </xdr:to>
    <xdr:sp macro="" textlink="">
      <xdr:nvSpPr>
        <xdr:cNvPr id="41" name="Right Brace 40">
          <a:extLst>
            <a:ext uri="{FF2B5EF4-FFF2-40B4-BE49-F238E27FC236}">
              <a16:creationId xmlns:a16="http://schemas.microsoft.com/office/drawing/2014/main" id="{91167E6E-6DBE-40F8-9F37-3F0F68548CE5}"/>
            </a:ext>
          </a:extLst>
        </xdr:cNvPr>
        <xdr:cNvSpPr/>
      </xdr:nvSpPr>
      <xdr:spPr>
        <a:xfrm>
          <a:off x="5013960" y="5707380"/>
          <a:ext cx="304799" cy="868680"/>
        </a:xfrm>
        <a:prstGeom prst="rightBrace">
          <a:avLst>
            <a:gd name="adj1" fmla="val 0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2</xdr:col>
      <xdr:colOff>92114</xdr:colOff>
      <xdr:row>26</xdr:row>
      <xdr:rowOff>84271</xdr:rowOff>
    </xdr:from>
    <xdr:to>
      <xdr:col>2</xdr:col>
      <xdr:colOff>457874</xdr:colOff>
      <xdr:row>26</xdr:row>
      <xdr:rowOff>84271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1A3041F-9BBD-4621-B831-333C654A6F70}"/>
            </a:ext>
          </a:extLst>
        </xdr:cNvPr>
        <xdr:cNvCxnSpPr/>
      </xdr:nvCxnSpPr>
      <xdr:spPr>
        <a:xfrm>
          <a:off x="5185188" y="4975639"/>
          <a:ext cx="3657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CDA27-C8E8-47D9-AEC5-B902E7ECEFB7}">
  <dimension ref="A1:D51"/>
  <sheetViews>
    <sheetView showGridLines="0" tabSelected="1" topLeftCell="A2" zoomScale="85" zoomScaleNormal="85" workbookViewId="0">
      <selection activeCell="H14" sqref="H14"/>
    </sheetView>
  </sheetViews>
  <sheetFormatPr defaultRowHeight="14.25" x14ac:dyDescent="0.45"/>
  <cols>
    <col min="1" max="1" width="57.33203125" customWidth="1"/>
    <col min="2" max="2" width="13.9296875" style="2" customWidth="1"/>
    <col min="3" max="3" width="9.59765625" customWidth="1"/>
    <col min="4" max="4" width="40.796875" bestFit="1" customWidth="1"/>
  </cols>
  <sheetData>
    <row r="1" spans="1:4" x14ac:dyDescent="0.45">
      <c r="A1" s="32" t="s">
        <v>14</v>
      </c>
    </row>
    <row r="2" spans="1:4" x14ac:dyDescent="0.45">
      <c r="A2" s="32"/>
    </row>
    <row r="3" spans="1:4" s="1" customFormat="1" ht="32.450000000000003" customHeight="1" x14ac:dyDescent="0.45">
      <c r="A3" s="39" t="s">
        <v>18</v>
      </c>
      <c r="B3" s="39"/>
    </row>
    <row r="4" spans="1:4" x14ac:dyDescent="0.45">
      <c r="A4" s="32" t="s">
        <v>19</v>
      </c>
    </row>
    <row r="5" spans="1:4" x14ac:dyDescent="0.45">
      <c r="A5" t="s">
        <v>25</v>
      </c>
      <c r="B5" s="33">
        <v>0</v>
      </c>
    </row>
    <row r="6" spans="1:4" x14ac:dyDescent="0.45">
      <c r="A6" t="s">
        <v>26</v>
      </c>
      <c r="B6" s="33">
        <v>0</v>
      </c>
    </row>
    <row r="7" spans="1:4" x14ac:dyDescent="0.45">
      <c r="A7" t="s">
        <v>27</v>
      </c>
      <c r="B7" s="33">
        <v>0</v>
      </c>
      <c r="D7" t="s">
        <v>35</v>
      </c>
    </row>
    <row r="8" spans="1:4" x14ac:dyDescent="0.45">
      <c r="A8" t="s">
        <v>28</v>
      </c>
      <c r="B8" s="34">
        <v>0</v>
      </c>
    </row>
    <row r="9" spans="1:4" x14ac:dyDescent="0.45">
      <c r="A9" t="s">
        <v>29</v>
      </c>
      <c r="B9" s="35">
        <f>+B8/12</f>
        <v>0</v>
      </c>
    </row>
    <row r="10" spans="1:4" x14ac:dyDescent="0.45">
      <c r="A10" t="s">
        <v>30</v>
      </c>
      <c r="B10" s="34">
        <v>0</v>
      </c>
      <c r="D10" t="s">
        <v>36</v>
      </c>
    </row>
    <row r="12" spans="1:4" x14ac:dyDescent="0.45">
      <c r="A12" s="32" t="s">
        <v>2</v>
      </c>
    </row>
    <row r="13" spans="1:4" x14ac:dyDescent="0.45">
      <c r="A13" t="s">
        <v>15</v>
      </c>
      <c r="B13" s="36">
        <v>0.03</v>
      </c>
    </row>
    <row r="14" spans="1:4" x14ac:dyDescent="0.45">
      <c r="A14" t="s">
        <v>16</v>
      </c>
      <c r="B14" s="36">
        <v>0.04</v>
      </c>
    </row>
    <row r="15" spans="1:4" x14ac:dyDescent="0.45">
      <c r="A15" t="s">
        <v>17</v>
      </c>
      <c r="B15" s="36">
        <v>0.04</v>
      </c>
    </row>
    <row r="17" spans="1:4" x14ac:dyDescent="0.45">
      <c r="A17" s="32" t="s">
        <v>3</v>
      </c>
    </row>
    <row r="18" spans="1:4" x14ac:dyDescent="0.45">
      <c r="A18" t="s">
        <v>1</v>
      </c>
      <c r="B18" s="2">
        <f>+B6-B5</f>
        <v>0</v>
      </c>
    </row>
    <row r="19" spans="1:4" x14ac:dyDescent="0.45">
      <c r="A19" t="s">
        <v>0</v>
      </c>
      <c r="B19" s="2">
        <f>+B7-B6</f>
        <v>0</v>
      </c>
    </row>
    <row r="20" spans="1:4" x14ac:dyDescent="0.45">
      <c r="A20" t="s">
        <v>4</v>
      </c>
      <c r="B20" s="35">
        <f>+B8*(1+B13)^B18</f>
        <v>0</v>
      </c>
    </row>
    <row r="22" spans="1:4" x14ac:dyDescent="0.45">
      <c r="A22" s="32" t="s">
        <v>20</v>
      </c>
    </row>
    <row r="23" spans="1:4" x14ac:dyDescent="0.45">
      <c r="A23" t="s">
        <v>33</v>
      </c>
      <c r="B23" s="35">
        <f>+NPV(B15,Calculations!K4:K132)</f>
        <v>0</v>
      </c>
      <c r="D23" t="s">
        <v>35</v>
      </c>
    </row>
    <row r="24" spans="1:4" x14ac:dyDescent="0.45">
      <c r="A24" t="s">
        <v>34</v>
      </c>
      <c r="B24" s="35">
        <f>-PV(B14,B18,,B23)</f>
        <v>0</v>
      </c>
    </row>
    <row r="25" spans="1:4" ht="14.45" customHeight="1" x14ac:dyDescent="0.45">
      <c r="A25" t="s">
        <v>24</v>
      </c>
      <c r="B25" s="35">
        <f>+B10</f>
        <v>0</v>
      </c>
      <c r="D25" t="s">
        <v>36</v>
      </c>
    </row>
    <row r="26" spans="1:4" ht="14.45" customHeight="1" x14ac:dyDescent="0.45">
      <c r="A26" t="s">
        <v>40</v>
      </c>
      <c r="B26" s="35">
        <f>+B25-B24</f>
        <v>0</v>
      </c>
      <c r="D26" t="s">
        <v>42</v>
      </c>
    </row>
    <row r="27" spans="1:4" ht="14.45" customHeight="1" x14ac:dyDescent="0.45">
      <c r="A27" t="s">
        <v>41</v>
      </c>
      <c r="B27" s="35">
        <f>FV(B14,B18,0,-B10)-B23</f>
        <v>0</v>
      </c>
      <c r="D27" t="s">
        <v>43</v>
      </c>
    </row>
    <row r="28" spans="1:4" ht="14.45" customHeight="1" x14ac:dyDescent="0.45"/>
    <row r="29" spans="1:4" ht="14.45" customHeight="1" x14ac:dyDescent="0.45">
      <c r="A29" t="s">
        <v>32</v>
      </c>
      <c r="B29" s="35" t="e">
        <f>IF(B10&gt;B24,0,PMT(B14,B18,B26,))</f>
        <v>#NUM!</v>
      </c>
      <c r="D29" t="s">
        <v>37</v>
      </c>
    </row>
    <row r="30" spans="1:4" ht="14.45" customHeight="1" x14ac:dyDescent="0.45">
      <c r="A30" t="s">
        <v>31</v>
      </c>
      <c r="B30" s="35" t="e">
        <f>+B29/12</f>
        <v>#NUM!</v>
      </c>
    </row>
    <row r="31" spans="1:4" ht="14.45" customHeight="1" x14ac:dyDescent="0.45"/>
    <row r="32" spans="1:4" ht="14.45" customHeight="1" x14ac:dyDescent="0.45">
      <c r="A32" s="32" t="s">
        <v>23</v>
      </c>
      <c r="B32" s="37"/>
    </row>
    <row r="33" spans="1:4" ht="14.45" customHeight="1" x14ac:dyDescent="0.45">
      <c r="A33" s="40" t="e">
        <f>"In addition to your current savings of $"&amp;B10&amp;", you need to save $"&amp;ROUND(B29,)&amp;" every year from now until age "&amp;B6&amp;" and invest them at "&amp;B14*100&amp;"% per annum. This helps you to grow your nest egg to $"&amp;ROUND(B23,)&amp;" at age "&amp;B6&amp;" when you retire. This is estimated to provide you with an annual living expenses of $"&amp;B8&amp;" (in today's dollars) for "&amp;B19&amp;" years. This assumes your investments are rebalanced to earn "&amp;B15*100&amp;"% during your retirement years."</f>
        <v>#NUM!</v>
      </c>
      <c r="B33" s="40"/>
    </row>
    <row r="34" spans="1:4" ht="14.45" customHeight="1" x14ac:dyDescent="0.45">
      <c r="A34" s="40"/>
      <c r="B34" s="40"/>
    </row>
    <row r="35" spans="1:4" ht="14.45" customHeight="1" x14ac:dyDescent="0.45">
      <c r="A35" s="40"/>
      <c r="B35" s="40"/>
      <c r="D35" t="s">
        <v>38</v>
      </c>
    </row>
    <row r="36" spans="1:4" x14ac:dyDescent="0.45">
      <c r="A36" s="40"/>
      <c r="B36" s="40"/>
      <c r="D36" t="s">
        <v>39</v>
      </c>
    </row>
    <row r="37" spans="1:4" x14ac:dyDescent="0.45">
      <c r="A37" s="40"/>
      <c r="B37" s="40"/>
    </row>
    <row r="51" spans="2:2" x14ac:dyDescent="0.45">
      <c r="B51" s="38"/>
    </row>
  </sheetData>
  <sheetProtection algorithmName="SHA-512" hashValue="/ZJzgHdgJ6sbkw2WbBksP4/QzxFXfcZP6EB26utLlk65NER+mfG5CJbX/i0PFkwpjWFblO0XtvkVvIgWPuluTA==" saltValue="zAeU96PFAiPWNaTvAvPiLw==" spinCount="100000" sheet="1" objects="1" scenarios="1"/>
  <mergeCells count="2">
    <mergeCell ref="A3:B3"/>
    <mergeCell ref="A33:B37"/>
  </mergeCells>
  <pageMargins left="0.25" right="0.25" top="0.75" bottom="0.75" header="0.3" footer="0.3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D7C5C-3A4E-4D68-9497-924C111979E2}">
  <dimension ref="A1:K133"/>
  <sheetViews>
    <sheetView workbookViewId="0">
      <pane xSplit="1" ySplit="3" topLeftCell="B103" activePane="bottomRight" state="frozen"/>
      <selection pane="topRight" activeCell="B1" sqref="B1"/>
      <selection pane="bottomLeft" activeCell="A4" sqref="A4"/>
      <selection pane="bottomRight" activeCell="A108" sqref="A108 I4:K132"/>
    </sheetView>
  </sheetViews>
  <sheetFormatPr defaultRowHeight="14.25" x14ac:dyDescent="0.45"/>
  <cols>
    <col min="1" max="1" width="6.46484375" customWidth="1"/>
    <col min="2" max="2" width="13.9296875" style="10" customWidth="1"/>
    <col min="3" max="3" width="10.46484375" style="31" customWidth="1"/>
    <col min="4" max="5" width="11.33203125" style="10" customWidth="1"/>
    <col min="6" max="6" width="12.33203125" style="10" customWidth="1"/>
    <col min="7" max="7" width="13.9296875" style="10" customWidth="1"/>
    <col min="8" max="8" width="4.53125" customWidth="1"/>
    <col min="10" max="10" width="10.06640625" customWidth="1"/>
    <col min="11" max="11" width="13.9296875" style="10" customWidth="1"/>
  </cols>
  <sheetData>
    <row r="1" spans="1:11" x14ac:dyDescent="0.45">
      <c r="A1" s="4" t="s">
        <v>21</v>
      </c>
      <c r="B1" s="5"/>
      <c r="C1" s="6"/>
      <c r="D1" s="5"/>
      <c r="E1" s="5"/>
      <c r="F1" s="5"/>
      <c r="G1" s="5"/>
      <c r="H1" s="7"/>
      <c r="I1" s="7"/>
      <c r="J1" s="7"/>
      <c r="K1" s="8"/>
    </row>
    <row r="2" spans="1:11" x14ac:dyDescent="0.45">
      <c r="A2" s="9" t="s">
        <v>22</v>
      </c>
      <c r="C2" s="11"/>
      <c r="K2" s="12"/>
    </row>
    <row r="3" spans="1:11" ht="42.75" x14ac:dyDescent="0.45">
      <c r="A3" s="13" t="s">
        <v>6</v>
      </c>
      <c r="B3" s="14" t="s">
        <v>9</v>
      </c>
      <c r="C3" s="15" t="s">
        <v>10</v>
      </c>
      <c r="D3" s="14" t="s">
        <v>11</v>
      </c>
      <c r="E3" s="14" t="s">
        <v>12</v>
      </c>
      <c r="F3" s="14" t="s">
        <v>13</v>
      </c>
      <c r="G3" s="14" t="s">
        <v>5</v>
      </c>
      <c r="H3" s="3"/>
      <c r="I3" s="16" t="s">
        <v>6</v>
      </c>
      <c r="J3" s="16" t="s">
        <v>7</v>
      </c>
      <c r="K3" s="17" t="s">
        <v>8</v>
      </c>
    </row>
    <row r="4" spans="1:11" x14ac:dyDescent="0.45">
      <c r="A4" s="9">
        <v>1</v>
      </c>
      <c r="B4" s="18">
        <f>+IF(A4='Retirement Calculator'!$B$5,'Retirement Calculator'!$B$10,0)</f>
        <v>0</v>
      </c>
      <c r="C4" s="11">
        <f>+IF(A4&lt;'Retirement Calculator'!$B$6,'Retirement Calculator'!$B$14,'Retirement Calculator'!$B$15)</f>
        <v>0.04</v>
      </c>
      <c r="D4" s="18">
        <f t="shared" ref="D4:D35" si="0">+IF(B4&gt;0,(B4*C4),0)</f>
        <v>0</v>
      </c>
      <c r="E4" s="18">
        <f>+IF(A4&lt;'Retirement Calculator'!$B$5,0,IF(A4&gt;='Retirement Calculator'!$B$6,0,'Retirement Calculator'!$B$29))</f>
        <v>0</v>
      </c>
      <c r="F4" s="18">
        <f>-IF(A4&lt;'Retirement Calculator'!$B$6,0,VLOOKUP(A4,$I$4:$K$132,3))</f>
        <v>0</v>
      </c>
      <c r="G4" s="19">
        <f t="shared" ref="G4:G35" si="1">+B4+E4+F4+D4</f>
        <v>0</v>
      </c>
      <c r="I4" s="20">
        <f>+'Retirement Calculator'!$B$6+J4-1</f>
        <v>0</v>
      </c>
      <c r="J4">
        <v>1</v>
      </c>
      <c r="K4" s="21">
        <f>+'Retirement Calculator'!B20</f>
        <v>0</v>
      </c>
    </row>
    <row r="5" spans="1:11" x14ac:dyDescent="0.45">
      <c r="A5" s="9">
        <f t="shared" ref="A5:A36" si="2">+A4+1</f>
        <v>2</v>
      </c>
      <c r="B5" s="18">
        <f>+IF(A5='Retirement Calculator'!$B$5,'Retirement Calculator'!$B$10,G4)</f>
        <v>0</v>
      </c>
      <c r="C5" s="11">
        <f>+IF(A5&lt;'Retirement Calculator'!$B$6,'Retirement Calculator'!$B$14,'Retirement Calculator'!$B$15)</f>
        <v>0.04</v>
      </c>
      <c r="D5" s="18">
        <f t="shared" si="0"/>
        <v>0</v>
      </c>
      <c r="E5" s="18">
        <f>+IF(A5&lt;'Retirement Calculator'!$B$5,0,IF(A5&gt;='Retirement Calculator'!$B$6,0,'Retirement Calculator'!$B$29))</f>
        <v>0</v>
      </c>
      <c r="F5" s="18">
        <f>-IF(A5&lt;'Retirement Calculator'!$B$6,0,VLOOKUP(A5,$I$4:$K$132,3))</f>
        <v>0</v>
      </c>
      <c r="G5" s="22">
        <f t="shared" si="1"/>
        <v>0</v>
      </c>
      <c r="I5" s="23">
        <f>+'Retirement Calculator'!$B$6+J5-1</f>
        <v>1</v>
      </c>
      <c r="J5">
        <f t="shared" ref="J5:J36" si="3">+J4+1</f>
        <v>2</v>
      </c>
      <c r="K5" s="21">
        <f>+IF(J5&lt;='Retirement Calculator'!$B$19,K4*(1+'Retirement Calculator'!$B$13),0)</f>
        <v>0</v>
      </c>
    </row>
    <row r="6" spans="1:11" x14ac:dyDescent="0.45">
      <c r="A6" s="9">
        <f t="shared" si="2"/>
        <v>3</v>
      </c>
      <c r="B6" s="18">
        <f>+IF(A6='Retirement Calculator'!$B$5,'Retirement Calculator'!$B$10,G5)</f>
        <v>0</v>
      </c>
      <c r="C6" s="11">
        <f>+IF(A6&lt;'Retirement Calculator'!$B$6,'Retirement Calculator'!$B$14,'Retirement Calculator'!$B$15)</f>
        <v>0.04</v>
      </c>
      <c r="D6" s="18">
        <f t="shared" si="0"/>
        <v>0</v>
      </c>
      <c r="E6" s="18">
        <f>+IF(A6&lt;'Retirement Calculator'!$B$5,0,IF(A6&gt;='Retirement Calculator'!$B$6,0,'Retirement Calculator'!$B$29))</f>
        <v>0</v>
      </c>
      <c r="F6" s="18">
        <f>-IF(A6&lt;'Retirement Calculator'!$B$6,0,VLOOKUP(A6,$I$4:$K$132,3))</f>
        <v>0</v>
      </c>
      <c r="G6" s="22">
        <f t="shared" si="1"/>
        <v>0</v>
      </c>
      <c r="I6" s="23">
        <f>+'Retirement Calculator'!$B$6+J6-1</f>
        <v>2</v>
      </c>
      <c r="J6">
        <f t="shared" si="3"/>
        <v>3</v>
      </c>
      <c r="K6" s="21">
        <f>+IF(J6&lt;='Retirement Calculator'!$B$19,K5*(1+'Retirement Calculator'!$B$13),0)</f>
        <v>0</v>
      </c>
    </row>
    <row r="7" spans="1:11" x14ac:dyDescent="0.45">
      <c r="A7" s="9">
        <f t="shared" si="2"/>
        <v>4</v>
      </c>
      <c r="B7" s="18">
        <f>+IF(A7='Retirement Calculator'!$B$5,'Retirement Calculator'!$B$10,G6)</f>
        <v>0</v>
      </c>
      <c r="C7" s="11">
        <f>+IF(A7&lt;'Retirement Calculator'!$B$6,'Retirement Calculator'!$B$14,'Retirement Calculator'!$B$15)</f>
        <v>0.04</v>
      </c>
      <c r="D7" s="18">
        <f t="shared" si="0"/>
        <v>0</v>
      </c>
      <c r="E7" s="18">
        <f>+IF(A7&lt;'Retirement Calculator'!$B$5,0,IF(A7&gt;='Retirement Calculator'!$B$6,0,'Retirement Calculator'!$B$29))</f>
        <v>0</v>
      </c>
      <c r="F7" s="18">
        <f>-IF(A7&lt;'Retirement Calculator'!$B$6,0,VLOOKUP(A7,$I$4:$K$132,3))</f>
        <v>0</v>
      </c>
      <c r="G7" s="22">
        <f t="shared" si="1"/>
        <v>0</v>
      </c>
      <c r="I7" s="23">
        <f>+'Retirement Calculator'!$B$6+J7-1</f>
        <v>3</v>
      </c>
      <c r="J7">
        <f t="shared" si="3"/>
        <v>4</v>
      </c>
      <c r="K7" s="21">
        <f>+IF(J7&lt;='Retirement Calculator'!$B$19,K6*(1+'Retirement Calculator'!$B$13),0)</f>
        <v>0</v>
      </c>
    </row>
    <row r="8" spans="1:11" x14ac:dyDescent="0.45">
      <c r="A8" s="9">
        <f t="shared" si="2"/>
        <v>5</v>
      </c>
      <c r="B8" s="18">
        <f>+IF(A8='Retirement Calculator'!$B$5,'Retirement Calculator'!$B$10,G7)</f>
        <v>0</v>
      </c>
      <c r="C8" s="11">
        <f>+IF(A8&lt;'Retirement Calculator'!$B$6,'Retirement Calculator'!$B$14,'Retirement Calculator'!$B$15)</f>
        <v>0.04</v>
      </c>
      <c r="D8" s="18">
        <f t="shared" si="0"/>
        <v>0</v>
      </c>
      <c r="E8" s="18">
        <f>+IF(A8&lt;'Retirement Calculator'!$B$5,0,IF(A8&gt;='Retirement Calculator'!$B$6,0,'Retirement Calculator'!$B$29))</f>
        <v>0</v>
      </c>
      <c r="F8" s="18">
        <f>-IF(A8&lt;'Retirement Calculator'!$B$6,0,VLOOKUP(A8,$I$4:$K$132,3))</f>
        <v>0</v>
      </c>
      <c r="G8" s="22">
        <f t="shared" si="1"/>
        <v>0</v>
      </c>
      <c r="I8" s="23">
        <f>+'Retirement Calculator'!$B$6+J8-1</f>
        <v>4</v>
      </c>
      <c r="J8">
        <f t="shared" si="3"/>
        <v>5</v>
      </c>
      <c r="K8" s="21">
        <f>+IF(J8&lt;='Retirement Calculator'!$B$19,K7*(1+'Retirement Calculator'!$B$13),0)</f>
        <v>0</v>
      </c>
    </row>
    <row r="9" spans="1:11" x14ac:dyDescent="0.45">
      <c r="A9" s="9">
        <f t="shared" si="2"/>
        <v>6</v>
      </c>
      <c r="B9" s="18">
        <f>+IF(A9='Retirement Calculator'!$B$5,'Retirement Calculator'!$B$10,G8)</f>
        <v>0</v>
      </c>
      <c r="C9" s="11">
        <f>+IF(A9&lt;'Retirement Calculator'!$B$6,'Retirement Calculator'!$B$14,'Retirement Calculator'!$B$15)</f>
        <v>0.04</v>
      </c>
      <c r="D9" s="18">
        <f t="shared" si="0"/>
        <v>0</v>
      </c>
      <c r="E9" s="18">
        <f>+IF(A9&lt;'Retirement Calculator'!$B$5,0,IF(A9&gt;='Retirement Calculator'!$B$6,0,'Retirement Calculator'!$B$29))</f>
        <v>0</v>
      </c>
      <c r="F9" s="18">
        <f>-IF(A9&lt;'Retirement Calculator'!$B$6,0,VLOOKUP(A9,$I$4:$K$132,3))</f>
        <v>0</v>
      </c>
      <c r="G9" s="22">
        <f t="shared" si="1"/>
        <v>0</v>
      </c>
      <c r="I9" s="23">
        <f>+'Retirement Calculator'!$B$6+J9-1</f>
        <v>5</v>
      </c>
      <c r="J9">
        <f t="shared" si="3"/>
        <v>6</v>
      </c>
      <c r="K9" s="21">
        <f>+IF(J9&lt;='Retirement Calculator'!$B$19,K8*(1+'Retirement Calculator'!$B$13),0)</f>
        <v>0</v>
      </c>
    </row>
    <row r="10" spans="1:11" x14ac:dyDescent="0.45">
      <c r="A10" s="9">
        <f t="shared" si="2"/>
        <v>7</v>
      </c>
      <c r="B10" s="18">
        <f>+IF(A10='Retirement Calculator'!$B$5,'Retirement Calculator'!$B$10,G9)</f>
        <v>0</v>
      </c>
      <c r="C10" s="11">
        <f>+IF(A10&lt;'Retirement Calculator'!$B$6,'Retirement Calculator'!$B$14,'Retirement Calculator'!$B$15)</f>
        <v>0.04</v>
      </c>
      <c r="D10" s="18">
        <f t="shared" si="0"/>
        <v>0</v>
      </c>
      <c r="E10" s="18">
        <f>+IF(A10&lt;'Retirement Calculator'!$B$5,0,IF(A10&gt;='Retirement Calculator'!$B$6,0,'Retirement Calculator'!$B$29))</f>
        <v>0</v>
      </c>
      <c r="F10" s="18">
        <f>-IF(A10&lt;'Retirement Calculator'!$B$6,0,VLOOKUP(A10,$I$4:$K$132,3))</f>
        <v>0</v>
      </c>
      <c r="G10" s="22">
        <f t="shared" si="1"/>
        <v>0</v>
      </c>
      <c r="I10" s="23">
        <f>+'Retirement Calculator'!$B$6+J10-1</f>
        <v>6</v>
      </c>
      <c r="J10">
        <f t="shared" si="3"/>
        <v>7</v>
      </c>
      <c r="K10" s="21">
        <f>+IF(J10&lt;='Retirement Calculator'!$B$19,K9*(1+'Retirement Calculator'!$B$13),0)</f>
        <v>0</v>
      </c>
    </row>
    <row r="11" spans="1:11" x14ac:dyDescent="0.45">
      <c r="A11" s="9">
        <f t="shared" si="2"/>
        <v>8</v>
      </c>
      <c r="B11" s="18">
        <f>+IF(A11='Retirement Calculator'!$B$5,'Retirement Calculator'!$B$10,G10)</f>
        <v>0</v>
      </c>
      <c r="C11" s="11">
        <f>+IF(A11&lt;'Retirement Calculator'!$B$6,'Retirement Calculator'!$B$14,'Retirement Calculator'!$B$15)</f>
        <v>0.04</v>
      </c>
      <c r="D11" s="18">
        <f t="shared" si="0"/>
        <v>0</v>
      </c>
      <c r="E11" s="18">
        <f>+IF(A11&lt;'Retirement Calculator'!$B$5,0,IF(A11&gt;='Retirement Calculator'!$B$6,0,'Retirement Calculator'!$B$29))</f>
        <v>0</v>
      </c>
      <c r="F11" s="18">
        <f>-IF(A11&lt;'Retirement Calculator'!$B$6,0,VLOOKUP(A11,$I$4:$K$132,3))</f>
        <v>0</v>
      </c>
      <c r="G11" s="22">
        <f t="shared" si="1"/>
        <v>0</v>
      </c>
      <c r="I11" s="23">
        <f>+'Retirement Calculator'!$B$6+J11-1</f>
        <v>7</v>
      </c>
      <c r="J11">
        <f t="shared" si="3"/>
        <v>8</v>
      </c>
      <c r="K11" s="21">
        <f>+IF(J11&lt;='Retirement Calculator'!$B$19,K10*(1+'Retirement Calculator'!$B$13),0)</f>
        <v>0</v>
      </c>
    </row>
    <row r="12" spans="1:11" x14ac:dyDescent="0.45">
      <c r="A12" s="9">
        <f t="shared" si="2"/>
        <v>9</v>
      </c>
      <c r="B12" s="18">
        <f>+IF(A12='Retirement Calculator'!$B$5,'Retirement Calculator'!$B$10,G11)</f>
        <v>0</v>
      </c>
      <c r="C12" s="11">
        <f>+IF(A12&lt;'Retirement Calculator'!$B$6,'Retirement Calculator'!$B$14,'Retirement Calculator'!$B$15)</f>
        <v>0.04</v>
      </c>
      <c r="D12" s="18">
        <f t="shared" si="0"/>
        <v>0</v>
      </c>
      <c r="E12" s="18">
        <f>+IF(A12&lt;'Retirement Calculator'!$B$5,0,IF(A12&gt;='Retirement Calculator'!$B$6,0,'Retirement Calculator'!$B$29))</f>
        <v>0</v>
      </c>
      <c r="F12" s="18">
        <f>-IF(A12&lt;'Retirement Calculator'!$B$6,0,VLOOKUP(A12,$I$4:$K$132,3))</f>
        <v>0</v>
      </c>
      <c r="G12" s="22">
        <f t="shared" si="1"/>
        <v>0</v>
      </c>
      <c r="I12" s="23">
        <f>+'Retirement Calculator'!$B$6+J12-1</f>
        <v>8</v>
      </c>
      <c r="J12">
        <f t="shared" si="3"/>
        <v>9</v>
      </c>
      <c r="K12" s="21">
        <f>+IF(J12&lt;='Retirement Calculator'!$B$19,K11*(1+'Retirement Calculator'!$B$13),0)</f>
        <v>0</v>
      </c>
    </row>
    <row r="13" spans="1:11" x14ac:dyDescent="0.45">
      <c r="A13" s="9">
        <f t="shared" si="2"/>
        <v>10</v>
      </c>
      <c r="B13" s="18">
        <f>+IF(A13='Retirement Calculator'!$B$5,'Retirement Calculator'!$B$10,G12)</f>
        <v>0</v>
      </c>
      <c r="C13" s="11">
        <f>+IF(A13&lt;'Retirement Calculator'!$B$6,'Retirement Calculator'!$B$14,'Retirement Calculator'!$B$15)</f>
        <v>0.04</v>
      </c>
      <c r="D13" s="18">
        <f t="shared" si="0"/>
        <v>0</v>
      </c>
      <c r="E13" s="18">
        <f>+IF(A13&lt;'Retirement Calculator'!$B$5,0,IF(A13&gt;='Retirement Calculator'!$B$6,0,'Retirement Calculator'!$B$29))</f>
        <v>0</v>
      </c>
      <c r="F13" s="18">
        <f>-IF(A13&lt;'Retirement Calculator'!$B$6,0,VLOOKUP(A13,$I$4:$K$132,3))</f>
        <v>0</v>
      </c>
      <c r="G13" s="22">
        <f t="shared" si="1"/>
        <v>0</v>
      </c>
      <c r="I13" s="23">
        <f>+'Retirement Calculator'!$B$6+J13-1</f>
        <v>9</v>
      </c>
      <c r="J13">
        <f t="shared" si="3"/>
        <v>10</v>
      </c>
      <c r="K13" s="21">
        <f>+IF(J13&lt;='Retirement Calculator'!$B$19,K12*(1+'Retirement Calculator'!$B$13),0)</f>
        <v>0</v>
      </c>
    </row>
    <row r="14" spans="1:11" x14ac:dyDescent="0.45">
      <c r="A14" s="9">
        <f t="shared" si="2"/>
        <v>11</v>
      </c>
      <c r="B14" s="18">
        <f>+IF(A14='Retirement Calculator'!$B$5,'Retirement Calculator'!$B$10,G13)</f>
        <v>0</v>
      </c>
      <c r="C14" s="11">
        <f>+IF(A14&lt;'Retirement Calculator'!$B$6,'Retirement Calculator'!$B$14,'Retirement Calculator'!$B$15)</f>
        <v>0.04</v>
      </c>
      <c r="D14" s="18">
        <f t="shared" si="0"/>
        <v>0</v>
      </c>
      <c r="E14" s="18">
        <f>+IF(A14&lt;'Retirement Calculator'!$B$5,0,IF(A14&gt;='Retirement Calculator'!$B$6,0,'Retirement Calculator'!$B$29))</f>
        <v>0</v>
      </c>
      <c r="F14" s="18">
        <f>-IF(A14&lt;'Retirement Calculator'!$B$6,0,VLOOKUP(A14,$I$4:$K$132,3))</f>
        <v>0</v>
      </c>
      <c r="G14" s="22">
        <f t="shared" si="1"/>
        <v>0</v>
      </c>
      <c r="I14" s="23">
        <f>+'Retirement Calculator'!$B$6+J14-1</f>
        <v>10</v>
      </c>
      <c r="J14">
        <f t="shared" si="3"/>
        <v>11</v>
      </c>
      <c r="K14" s="21">
        <f>+IF(J14&lt;='Retirement Calculator'!$B$19,K13*(1+'Retirement Calculator'!$B$13),0)</f>
        <v>0</v>
      </c>
    </row>
    <row r="15" spans="1:11" x14ac:dyDescent="0.45">
      <c r="A15" s="9">
        <f t="shared" si="2"/>
        <v>12</v>
      </c>
      <c r="B15" s="18">
        <f>+IF(A15='Retirement Calculator'!$B$5,'Retirement Calculator'!$B$10,G14)</f>
        <v>0</v>
      </c>
      <c r="C15" s="11">
        <f>+IF(A15&lt;'Retirement Calculator'!$B$6,'Retirement Calculator'!$B$14,'Retirement Calculator'!$B$15)</f>
        <v>0.04</v>
      </c>
      <c r="D15" s="18">
        <f t="shared" si="0"/>
        <v>0</v>
      </c>
      <c r="E15" s="18">
        <f>+IF(A15&lt;'Retirement Calculator'!$B$5,0,IF(A15&gt;='Retirement Calculator'!$B$6,0,'Retirement Calculator'!$B$29))</f>
        <v>0</v>
      </c>
      <c r="F15" s="18">
        <f>-IF(A15&lt;'Retirement Calculator'!$B$6,0,VLOOKUP(A15,$I$4:$K$132,3))</f>
        <v>0</v>
      </c>
      <c r="G15" s="22">
        <f t="shared" si="1"/>
        <v>0</v>
      </c>
      <c r="I15" s="23">
        <f>+'Retirement Calculator'!$B$6+J15-1</f>
        <v>11</v>
      </c>
      <c r="J15">
        <f t="shared" si="3"/>
        <v>12</v>
      </c>
      <c r="K15" s="21">
        <f>+IF(J15&lt;='Retirement Calculator'!$B$19,K14*(1+'Retirement Calculator'!$B$13),0)</f>
        <v>0</v>
      </c>
    </row>
    <row r="16" spans="1:11" x14ac:dyDescent="0.45">
      <c r="A16" s="9">
        <f t="shared" si="2"/>
        <v>13</v>
      </c>
      <c r="B16" s="18">
        <f>+IF(A16='Retirement Calculator'!$B$5,'Retirement Calculator'!$B$10,G15)</f>
        <v>0</v>
      </c>
      <c r="C16" s="11">
        <f>+IF(A16&lt;'Retirement Calculator'!$B$6,'Retirement Calculator'!$B$14,'Retirement Calculator'!$B$15)</f>
        <v>0.04</v>
      </c>
      <c r="D16" s="18">
        <f t="shared" si="0"/>
        <v>0</v>
      </c>
      <c r="E16" s="18">
        <f>+IF(A16&lt;'Retirement Calculator'!$B$5,0,IF(A16&gt;='Retirement Calculator'!$B$6,0,'Retirement Calculator'!$B$29))</f>
        <v>0</v>
      </c>
      <c r="F16" s="18">
        <f>-IF(A16&lt;'Retirement Calculator'!$B$6,0,VLOOKUP(A16,$I$4:$K$132,3))</f>
        <v>0</v>
      </c>
      <c r="G16" s="22">
        <f t="shared" si="1"/>
        <v>0</v>
      </c>
      <c r="I16" s="23">
        <f>+'Retirement Calculator'!$B$6+J16-1</f>
        <v>12</v>
      </c>
      <c r="J16">
        <f t="shared" si="3"/>
        <v>13</v>
      </c>
      <c r="K16" s="21">
        <f>+IF(J16&lt;='Retirement Calculator'!$B$19,K15*(1+'Retirement Calculator'!$B$13),0)</f>
        <v>0</v>
      </c>
    </row>
    <row r="17" spans="1:11" x14ac:dyDescent="0.45">
      <c r="A17" s="9">
        <f t="shared" si="2"/>
        <v>14</v>
      </c>
      <c r="B17" s="18">
        <f>+IF(A17='Retirement Calculator'!$B$5,'Retirement Calculator'!$B$10,G16)</f>
        <v>0</v>
      </c>
      <c r="C17" s="11">
        <f>+IF(A17&lt;'Retirement Calculator'!$B$6,'Retirement Calculator'!$B$14,'Retirement Calculator'!$B$15)</f>
        <v>0.04</v>
      </c>
      <c r="D17" s="18">
        <f t="shared" si="0"/>
        <v>0</v>
      </c>
      <c r="E17" s="18">
        <f>+IF(A17&lt;'Retirement Calculator'!$B$5,0,IF(A17&gt;='Retirement Calculator'!$B$6,0,'Retirement Calculator'!$B$29))</f>
        <v>0</v>
      </c>
      <c r="F17" s="18">
        <f>-IF(A17&lt;'Retirement Calculator'!$B$6,0,VLOOKUP(A17,$I$4:$K$132,3))</f>
        <v>0</v>
      </c>
      <c r="G17" s="22">
        <f t="shared" si="1"/>
        <v>0</v>
      </c>
      <c r="I17" s="23">
        <f>+'Retirement Calculator'!$B$6+J17-1</f>
        <v>13</v>
      </c>
      <c r="J17">
        <f t="shared" si="3"/>
        <v>14</v>
      </c>
      <c r="K17" s="21">
        <f>+IF(J17&lt;='Retirement Calculator'!$B$19,K16*(1+'Retirement Calculator'!$B$13),0)</f>
        <v>0</v>
      </c>
    </row>
    <row r="18" spans="1:11" x14ac:dyDescent="0.45">
      <c r="A18" s="9">
        <f t="shared" si="2"/>
        <v>15</v>
      </c>
      <c r="B18" s="18">
        <f>+IF(A18='Retirement Calculator'!$B$5,'Retirement Calculator'!$B$10,G17)</f>
        <v>0</v>
      </c>
      <c r="C18" s="11">
        <f>+IF(A18&lt;'Retirement Calculator'!$B$6,'Retirement Calculator'!$B$14,'Retirement Calculator'!$B$15)</f>
        <v>0.04</v>
      </c>
      <c r="D18" s="18">
        <f t="shared" si="0"/>
        <v>0</v>
      </c>
      <c r="E18" s="18">
        <f>+IF(A18&lt;'Retirement Calculator'!$B$5,0,IF(A18&gt;='Retirement Calculator'!$B$6,0,'Retirement Calculator'!$B$29))</f>
        <v>0</v>
      </c>
      <c r="F18" s="18">
        <f>-IF(A18&lt;'Retirement Calculator'!$B$6,0,VLOOKUP(A18,$I$4:$K$132,3))</f>
        <v>0</v>
      </c>
      <c r="G18" s="22">
        <f t="shared" si="1"/>
        <v>0</v>
      </c>
      <c r="I18" s="23">
        <f>+'Retirement Calculator'!$B$6+J18-1</f>
        <v>14</v>
      </c>
      <c r="J18">
        <f t="shared" si="3"/>
        <v>15</v>
      </c>
      <c r="K18" s="21">
        <f>+IF(J18&lt;='Retirement Calculator'!$B$19,K17*(1+'Retirement Calculator'!$B$13),0)</f>
        <v>0</v>
      </c>
    </row>
    <row r="19" spans="1:11" x14ac:dyDescent="0.45">
      <c r="A19" s="9">
        <f t="shared" si="2"/>
        <v>16</v>
      </c>
      <c r="B19" s="18">
        <f>+IF(A19='Retirement Calculator'!$B$5,'Retirement Calculator'!$B$10,G18)</f>
        <v>0</v>
      </c>
      <c r="C19" s="11">
        <f>+IF(A19&lt;'Retirement Calculator'!$B$6,'Retirement Calculator'!$B$14,'Retirement Calculator'!$B$15)</f>
        <v>0.04</v>
      </c>
      <c r="D19" s="18">
        <f t="shared" si="0"/>
        <v>0</v>
      </c>
      <c r="E19" s="18">
        <f>+IF(A19&lt;'Retirement Calculator'!$B$5,0,IF(A19&gt;='Retirement Calculator'!$B$6,0,'Retirement Calculator'!$B$29))</f>
        <v>0</v>
      </c>
      <c r="F19" s="18">
        <f>-IF(A19&lt;'Retirement Calculator'!$B$6,0,VLOOKUP(A19,$I$4:$K$132,3))</f>
        <v>0</v>
      </c>
      <c r="G19" s="22">
        <f t="shared" si="1"/>
        <v>0</v>
      </c>
      <c r="I19" s="23">
        <f>+'Retirement Calculator'!$B$6+J19-1</f>
        <v>15</v>
      </c>
      <c r="J19">
        <f t="shared" si="3"/>
        <v>16</v>
      </c>
      <c r="K19" s="21">
        <f>+IF(J19&lt;='Retirement Calculator'!$B$19,K18*(1+'Retirement Calculator'!$B$13),0)</f>
        <v>0</v>
      </c>
    </row>
    <row r="20" spans="1:11" x14ac:dyDescent="0.45">
      <c r="A20" s="9">
        <f t="shared" si="2"/>
        <v>17</v>
      </c>
      <c r="B20" s="18">
        <f>+IF(A20='Retirement Calculator'!$B$5,'Retirement Calculator'!$B$10,G19)</f>
        <v>0</v>
      </c>
      <c r="C20" s="11">
        <f>+IF(A20&lt;'Retirement Calculator'!$B$6,'Retirement Calculator'!$B$14,'Retirement Calculator'!$B$15)</f>
        <v>0.04</v>
      </c>
      <c r="D20" s="18">
        <f t="shared" si="0"/>
        <v>0</v>
      </c>
      <c r="E20" s="18">
        <f>+IF(A20&lt;'Retirement Calculator'!$B$5,0,IF(A20&gt;='Retirement Calculator'!$B$6,0,'Retirement Calculator'!$B$29))</f>
        <v>0</v>
      </c>
      <c r="F20" s="18">
        <f>-IF(A20&lt;'Retirement Calculator'!$B$6,0,VLOOKUP(A20,$I$4:$K$132,3))</f>
        <v>0</v>
      </c>
      <c r="G20" s="22">
        <f t="shared" si="1"/>
        <v>0</v>
      </c>
      <c r="I20" s="23">
        <f>+'Retirement Calculator'!$B$6+J20-1</f>
        <v>16</v>
      </c>
      <c r="J20">
        <f t="shared" si="3"/>
        <v>17</v>
      </c>
      <c r="K20" s="21">
        <f>+IF(J20&lt;='Retirement Calculator'!$B$19,K19*(1+'Retirement Calculator'!$B$13),0)</f>
        <v>0</v>
      </c>
    </row>
    <row r="21" spans="1:11" x14ac:dyDescent="0.45">
      <c r="A21" s="9">
        <f t="shared" si="2"/>
        <v>18</v>
      </c>
      <c r="B21" s="18">
        <f>+IF(A21='Retirement Calculator'!$B$5,'Retirement Calculator'!$B$10,G20)</f>
        <v>0</v>
      </c>
      <c r="C21" s="11">
        <f>+IF(A21&lt;'Retirement Calculator'!$B$6,'Retirement Calculator'!$B$14,'Retirement Calculator'!$B$15)</f>
        <v>0.04</v>
      </c>
      <c r="D21" s="18">
        <f t="shared" si="0"/>
        <v>0</v>
      </c>
      <c r="E21" s="18">
        <f>+IF(A21&lt;'Retirement Calculator'!$B$5,0,IF(A21&gt;='Retirement Calculator'!$B$6,0,'Retirement Calculator'!$B$29))</f>
        <v>0</v>
      </c>
      <c r="F21" s="18">
        <f>-IF(A21&lt;'Retirement Calculator'!$B$6,0,VLOOKUP(A21,$I$4:$K$132,3))</f>
        <v>0</v>
      </c>
      <c r="G21" s="22">
        <f t="shared" si="1"/>
        <v>0</v>
      </c>
      <c r="I21" s="23">
        <f>+'Retirement Calculator'!$B$6+J21-1</f>
        <v>17</v>
      </c>
      <c r="J21">
        <f t="shared" si="3"/>
        <v>18</v>
      </c>
      <c r="K21" s="21">
        <f>+IF(J21&lt;='Retirement Calculator'!$B$19,K20*(1+'Retirement Calculator'!$B$13),0)</f>
        <v>0</v>
      </c>
    </row>
    <row r="22" spans="1:11" x14ac:dyDescent="0.45">
      <c r="A22" s="9">
        <f t="shared" si="2"/>
        <v>19</v>
      </c>
      <c r="B22" s="18">
        <f>+IF(A22='Retirement Calculator'!$B$5,'Retirement Calculator'!$B$10,G21)</f>
        <v>0</v>
      </c>
      <c r="C22" s="11">
        <f>+IF(A22&lt;'Retirement Calculator'!$B$6,'Retirement Calculator'!$B$14,'Retirement Calculator'!$B$15)</f>
        <v>0.04</v>
      </c>
      <c r="D22" s="18">
        <f t="shared" si="0"/>
        <v>0</v>
      </c>
      <c r="E22" s="18">
        <f>+IF(A22&lt;'Retirement Calculator'!$B$5,0,IF(A22&gt;='Retirement Calculator'!$B$6,0,'Retirement Calculator'!$B$29))</f>
        <v>0</v>
      </c>
      <c r="F22" s="18">
        <f>-IF(A22&lt;'Retirement Calculator'!$B$6,0,VLOOKUP(A22,$I$4:$K$132,3))</f>
        <v>0</v>
      </c>
      <c r="G22" s="22">
        <f t="shared" si="1"/>
        <v>0</v>
      </c>
      <c r="I22" s="23">
        <f>+'Retirement Calculator'!$B$6+J22-1</f>
        <v>18</v>
      </c>
      <c r="J22">
        <f t="shared" si="3"/>
        <v>19</v>
      </c>
      <c r="K22" s="21">
        <f>+IF(J22&lt;='Retirement Calculator'!$B$19,K21*(1+'Retirement Calculator'!$B$13),0)</f>
        <v>0</v>
      </c>
    </row>
    <row r="23" spans="1:11" x14ac:dyDescent="0.45">
      <c r="A23" s="9">
        <f t="shared" si="2"/>
        <v>20</v>
      </c>
      <c r="B23" s="18">
        <f>+IF(A23='Retirement Calculator'!$B$5,'Retirement Calculator'!$B$10,G22)</f>
        <v>0</v>
      </c>
      <c r="C23" s="11">
        <f>+IF(A23&lt;'Retirement Calculator'!$B$6,'Retirement Calculator'!$B$14,'Retirement Calculator'!$B$15)</f>
        <v>0.04</v>
      </c>
      <c r="D23" s="18">
        <f t="shared" si="0"/>
        <v>0</v>
      </c>
      <c r="E23" s="18">
        <f>+IF(A23&lt;'Retirement Calculator'!$B$5,0,IF(A23&gt;='Retirement Calculator'!$B$6,0,'Retirement Calculator'!$B$29))</f>
        <v>0</v>
      </c>
      <c r="F23" s="18">
        <f>-IF(A23&lt;'Retirement Calculator'!$B$6,0,VLOOKUP(A23,$I$4:$K$132,3))</f>
        <v>0</v>
      </c>
      <c r="G23" s="22">
        <f t="shared" si="1"/>
        <v>0</v>
      </c>
      <c r="I23" s="23">
        <f>+'Retirement Calculator'!$B$6+J23-1</f>
        <v>19</v>
      </c>
      <c r="J23">
        <f t="shared" si="3"/>
        <v>20</v>
      </c>
      <c r="K23" s="21">
        <f>+IF(J23&lt;='Retirement Calculator'!$B$19,K22*(1+'Retirement Calculator'!$B$13),0)</f>
        <v>0</v>
      </c>
    </row>
    <row r="24" spans="1:11" x14ac:dyDescent="0.45">
      <c r="A24" s="9">
        <f t="shared" si="2"/>
        <v>21</v>
      </c>
      <c r="B24" s="18">
        <f>+IF(A24='Retirement Calculator'!$B$5,'Retirement Calculator'!$B$10,G23)</f>
        <v>0</v>
      </c>
      <c r="C24" s="11">
        <f>+IF(A24&lt;'Retirement Calculator'!$B$6,'Retirement Calculator'!$B$14,'Retirement Calculator'!$B$15)</f>
        <v>0.04</v>
      </c>
      <c r="D24" s="18">
        <f t="shared" si="0"/>
        <v>0</v>
      </c>
      <c r="E24" s="18">
        <f>+IF(A24&lt;'Retirement Calculator'!$B$5,0,IF(A24&gt;='Retirement Calculator'!$B$6,0,'Retirement Calculator'!$B$29))</f>
        <v>0</v>
      </c>
      <c r="F24" s="18">
        <f>-IF(A24&lt;'Retirement Calculator'!$B$6,0,VLOOKUP(A24,$I$4:$K$132,3))</f>
        <v>0</v>
      </c>
      <c r="G24" s="22">
        <f t="shared" si="1"/>
        <v>0</v>
      </c>
      <c r="I24" s="23">
        <f>+'Retirement Calculator'!$B$6+J24-1</f>
        <v>20</v>
      </c>
      <c r="J24">
        <f t="shared" si="3"/>
        <v>21</v>
      </c>
      <c r="K24" s="21">
        <f>+IF(J24&lt;='Retirement Calculator'!$B$19,K23*(1+'Retirement Calculator'!$B$13),0)</f>
        <v>0</v>
      </c>
    </row>
    <row r="25" spans="1:11" x14ac:dyDescent="0.45">
      <c r="A25" s="9">
        <f t="shared" si="2"/>
        <v>22</v>
      </c>
      <c r="B25" s="18">
        <f>+IF(A25='Retirement Calculator'!$B$5,'Retirement Calculator'!$B$10,G24)</f>
        <v>0</v>
      </c>
      <c r="C25" s="11">
        <f>+IF(A25&lt;'Retirement Calculator'!$B$6,'Retirement Calculator'!$B$14,'Retirement Calculator'!$B$15)</f>
        <v>0.04</v>
      </c>
      <c r="D25" s="18">
        <f t="shared" si="0"/>
        <v>0</v>
      </c>
      <c r="E25" s="18">
        <f>+IF(A25&lt;'Retirement Calculator'!$B$5,0,IF(A25&gt;='Retirement Calculator'!$B$6,0,'Retirement Calculator'!$B$29))</f>
        <v>0</v>
      </c>
      <c r="F25" s="18">
        <f>-IF(A25&lt;'Retirement Calculator'!$B$6,0,VLOOKUP(A25,$I$4:$K$132,3))</f>
        <v>0</v>
      </c>
      <c r="G25" s="22">
        <f t="shared" si="1"/>
        <v>0</v>
      </c>
      <c r="I25" s="23">
        <f>+'Retirement Calculator'!$B$6+J25-1</f>
        <v>21</v>
      </c>
      <c r="J25">
        <f t="shared" si="3"/>
        <v>22</v>
      </c>
      <c r="K25" s="21">
        <f>+IF(J25&lt;='Retirement Calculator'!$B$19,K24*(1+'Retirement Calculator'!$B$13),0)</f>
        <v>0</v>
      </c>
    </row>
    <row r="26" spans="1:11" x14ac:dyDescent="0.45">
      <c r="A26" s="9">
        <f t="shared" si="2"/>
        <v>23</v>
      </c>
      <c r="B26" s="18">
        <f>+IF(A26='Retirement Calculator'!$B$5,'Retirement Calculator'!$B$10,G25)</f>
        <v>0</v>
      </c>
      <c r="C26" s="11">
        <f>+IF(A26&lt;'Retirement Calculator'!$B$6,'Retirement Calculator'!$B$14,'Retirement Calculator'!$B$15)</f>
        <v>0.04</v>
      </c>
      <c r="D26" s="18">
        <f t="shared" si="0"/>
        <v>0</v>
      </c>
      <c r="E26" s="18">
        <f>+IF(A26&lt;'Retirement Calculator'!$B$5,0,IF(A26&gt;='Retirement Calculator'!$B$6,0,'Retirement Calculator'!$B$29))</f>
        <v>0</v>
      </c>
      <c r="F26" s="18">
        <f>-IF(A26&lt;'Retirement Calculator'!$B$6,0,VLOOKUP(A26,$I$4:$K$132,3))</f>
        <v>0</v>
      </c>
      <c r="G26" s="22">
        <f t="shared" si="1"/>
        <v>0</v>
      </c>
      <c r="I26" s="23">
        <f>+'Retirement Calculator'!$B$6+J26-1</f>
        <v>22</v>
      </c>
      <c r="J26">
        <f t="shared" si="3"/>
        <v>23</v>
      </c>
      <c r="K26" s="21">
        <f>+IF(J26&lt;='Retirement Calculator'!$B$19,K25*(1+'Retirement Calculator'!$B$13),0)</f>
        <v>0</v>
      </c>
    </row>
    <row r="27" spans="1:11" x14ac:dyDescent="0.45">
      <c r="A27" s="9">
        <f t="shared" si="2"/>
        <v>24</v>
      </c>
      <c r="B27" s="18">
        <f>+IF(A27='Retirement Calculator'!$B$5,'Retirement Calculator'!$B$10,G26)</f>
        <v>0</v>
      </c>
      <c r="C27" s="11">
        <f>+IF(A27&lt;'Retirement Calculator'!$B$6,'Retirement Calculator'!$B$14,'Retirement Calculator'!$B$15)</f>
        <v>0.04</v>
      </c>
      <c r="D27" s="18">
        <f t="shared" si="0"/>
        <v>0</v>
      </c>
      <c r="E27" s="18">
        <f>+IF(A27&lt;'Retirement Calculator'!$B$5,0,IF(A27&gt;='Retirement Calculator'!$B$6,0,'Retirement Calculator'!$B$29))</f>
        <v>0</v>
      </c>
      <c r="F27" s="18">
        <f>-IF(A27&lt;'Retirement Calculator'!$B$6,0,VLOOKUP(A27,$I$4:$K$132,3))</f>
        <v>0</v>
      </c>
      <c r="G27" s="22">
        <f t="shared" si="1"/>
        <v>0</v>
      </c>
      <c r="I27" s="23">
        <f>+'Retirement Calculator'!$B$6+J27-1</f>
        <v>23</v>
      </c>
      <c r="J27">
        <f t="shared" si="3"/>
        <v>24</v>
      </c>
      <c r="K27" s="21">
        <f>+IF(J27&lt;='Retirement Calculator'!$B$19,K26*(1+'Retirement Calculator'!$B$13),0)</f>
        <v>0</v>
      </c>
    </row>
    <row r="28" spans="1:11" x14ac:dyDescent="0.45">
      <c r="A28" s="9">
        <f t="shared" si="2"/>
        <v>25</v>
      </c>
      <c r="B28" s="18">
        <f>+IF(A28='Retirement Calculator'!$B$5,'Retirement Calculator'!$B$10,G27)</f>
        <v>0</v>
      </c>
      <c r="C28" s="11">
        <f>+IF(A28&lt;'Retirement Calculator'!$B$6,'Retirement Calculator'!$B$14,'Retirement Calculator'!$B$15)</f>
        <v>0.04</v>
      </c>
      <c r="D28" s="18">
        <f t="shared" si="0"/>
        <v>0</v>
      </c>
      <c r="E28" s="18">
        <f>+IF(A28&lt;'Retirement Calculator'!$B$5,0,IF(A28&gt;='Retirement Calculator'!$B$6,0,'Retirement Calculator'!$B$29))</f>
        <v>0</v>
      </c>
      <c r="F28" s="18">
        <f>-IF(A28&lt;'Retirement Calculator'!$B$6,0,VLOOKUP(A28,$I$4:$K$132,3))</f>
        <v>0</v>
      </c>
      <c r="G28" s="22">
        <f t="shared" si="1"/>
        <v>0</v>
      </c>
      <c r="I28" s="23">
        <f>+'Retirement Calculator'!$B$6+J28-1</f>
        <v>24</v>
      </c>
      <c r="J28">
        <f t="shared" si="3"/>
        <v>25</v>
      </c>
      <c r="K28" s="21">
        <f>+IF(J28&lt;='Retirement Calculator'!$B$19,K27*(1+'Retirement Calculator'!$B$13),0)</f>
        <v>0</v>
      </c>
    </row>
    <row r="29" spans="1:11" x14ac:dyDescent="0.45">
      <c r="A29" s="9">
        <f t="shared" si="2"/>
        <v>26</v>
      </c>
      <c r="B29" s="18">
        <f>+IF(A29='Retirement Calculator'!$B$5,'Retirement Calculator'!$B$10,G28)</f>
        <v>0</v>
      </c>
      <c r="C29" s="11">
        <f>+IF(A29&lt;'Retirement Calculator'!$B$6,'Retirement Calculator'!$B$14,'Retirement Calculator'!$B$15)</f>
        <v>0.04</v>
      </c>
      <c r="D29" s="18">
        <f t="shared" si="0"/>
        <v>0</v>
      </c>
      <c r="E29" s="18">
        <f>+IF(A29&lt;'Retirement Calculator'!$B$5,0,IF(A29&gt;='Retirement Calculator'!$B$6,0,'Retirement Calculator'!$B$29))</f>
        <v>0</v>
      </c>
      <c r="F29" s="18">
        <f>-IF(A29&lt;'Retirement Calculator'!$B$6,0,VLOOKUP(A29,$I$4:$K$132,3))</f>
        <v>0</v>
      </c>
      <c r="G29" s="22">
        <f t="shared" si="1"/>
        <v>0</v>
      </c>
      <c r="I29" s="23">
        <f>+'Retirement Calculator'!$B$6+J29-1</f>
        <v>25</v>
      </c>
      <c r="J29">
        <f t="shared" si="3"/>
        <v>26</v>
      </c>
      <c r="K29" s="21">
        <f>+IF(J29&lt;='Retirement Calculator'!$B$19,K28*(1+'Retirement Calculator'!$B$13),0)</f>
        <v>0</v>
      </c>
    </row>
    <row r="30" spans="1:11" x14ac:dyDescent="0.45">
      <c r="A30" s="9">
        <f t="shared" si="2"/>
        <v>27</v>
      </c>
      <c r="B30" s="18">
        <f>+IF(A30='Retirement Calculator'!$B$5,'Retirement Calculator'!$B$10,G29)</f>
        <v>0</v>
      </c>
      <c r="C30" s="11">
        <f>+IF(A30&lt;'Retirement Calculator'!$B$6,'Retirement Calculator'!$B$14,'Retirement Calculator'!$B$15)</f>
        <v>0.04</v>
      </c>
      <c r="D30" s="18">
        <f t="shared" si="0"/>
        <v>0</v>
      </c>
      <c r="E30" s="18">
        <f>+IF(A30&lt;'Retirement Calculator'!$B$5,0,IF(A30&gt;='Retirement Calculator'!$B$6,0,'Retirement Calculator'!$B$29))</f>
        <v>0</v>
      </c>
      <c r="F30" s="18">
        <f>-IF(A30&lt;'Retirement Calculator'!$B$6,0,VLOOKUP(A30,$I$4:$K$132,3))</f>
        <v>0</v>
      </c>
      <c r="G30" s="22">
        <f t="shared" si="1"/>
        <v>0</v>
      </c>
      <c r="I30" s="23">
        <f>+'Retirement Calculator'!$B$6+J30-1</f>
        <v>26</v>
      </c>
      <c r="J30">
        <f t="shared" si="3"/>
        <v>27</v>
      </c>
      <c r="K30" s="21">
        <f>+IF(J30&lt;='Retirement Calculator'!$B$19,K29*(1+'Retirement Calculator'!$B$13),0)</f>
        <v>0</v>
      </c>
    </row>
    <row r="31" spans="1:11" x14ac:dyDescent="0.45">
      <c r="A31" s="9">
        <f t="shared" si="2"/>
        <v>28</v>
      </c>
      <c r="B31" s="18">
        <f>+IF(A31='Retirement Calculator'!$B$5,'Retirement Calculator'!$B$10,G30)</f>
        <v>0</v>
      </c>
      <c r="C31" s="11">
        <f>+IF(A31&lt;'Retirement Calculator'!$B$6,'Retirement Calculator'!$B$14,'Retirement Calculator'!$B$15)</f>
        <v>0.04</v>
      </c>
      <c r="D31" s="18">
        <f t="shared" si="0"/>
        <v>0</v>
      </c>
      <c r="E31" s="18">
        <f>+IF(A31&lt;'Retirement Calculator'!$B$5,0,IF(A31&gt;='Retirement Calculator'!$B$6,0,'Retirement Calculator'!$B$29))</f>
        <v>0</v>
      </c>
      <c r="F31" s="18">
        <f>-IF(A31&lt;'Retirement Calculator'!$B$6,0,VLOOKUP(A31,$I$4:$K$132,3))</f>
        <v>0</v>
      </c>
      <c r="G31" s="22">
        <f t="shared" si="1"/>
        <v>0</v>
      </c>
      <c r="I31" s="23">
        <f>+'Retirement Calculator'!$B$6+J31-1</f>
        <v>27</v>
      </c>
      <c r="J31">
        <f t="shared" si="3"/>
        <v>28</v>
      </c>
      <c r="K31" s="21">
        <f>+IF(J31&lt;='Retirement Calculator'!$B$19,K30*(1+'Retirement Calculator'!$B$13),0)</f>
        <v>0</v>
      </c>
    </row>
    <row r="32" spans="1:11" x14ac:dyDescent="0.45">
      <c r="A32" s="9">
        <f t="shared" si="2"/>
        <v>29</v>
      </c>
      <c r="B32" s="18">
        <f>+IF(A32='Retirement Calculator'!$B$5,'Retirement Calculator'!$B$10,G31)</f>
        <v>0</v>
      </c>
      <c r="C32" s="11">
        <f>+IF(A32&lt;'Retirement Calculator'!$B$6,'Retirement Calculator'!$B$14,'Retirement Calculator'!$B$15)</f>
        <v>0.04</v>
      </c>
      <c r="D32" s="18">
        <f t="shared" si="0"/>
        <v>0</v>
      </c>
      <c r="E32" s="18">
        <f>+IF(A32&lt;'Retirement Calculator'!$B$5,0,IF(A32&gt;='Retirement Calculator'!$B$6,0,'Retirement Calculator'!$B$29))</f>
        <v>0</v>
      </c>
      <c r="F32" s="18">
        <f>-IF(A32&lt;'Retirement Calculator'!$B$6,0,VLOOKUP(A32,$I$4:$K$132,3))</f>
        <v>0</v>
      </c>
      <c r="G32" s="22">
        <f t="shared" si="1"/>
        <v>0</v>
      </c>
      <c r="I32" s="23">
        <f>+'Retirement Calculator'!$B$6+J32-1</f>
        <v>28</v>
      </c>
      <c r="J32">
        <f t="shared" si="3"/>
        <v>29</v>
      </c>
      <c r="K32" s="21">
        <f>+IF(J32&lt;='Retirement Calculator'!$B$19,K31*(1+'Retirement Calculator'!$B$13),0)</f>
        <v>0</v>
      </c>
    </row>
    <row r="33" spans="1:11" x14ac:dyDescent="0.45">
      <c r="A33" s="9">
        <f t="shared" si="2"/>
        <v>30</v>
      </c>
      <c r="B33" s="18">
        <f>+IF(A33='Retirement Calculator'!$B$5,'Retirement Calculator'!$B$10,G32)</f>
        <v>0</v>
      </c>
      <c r="C33" s="11">
        <f>+IF(A33&lt;'Retirement Calculator'!$B$6,'Retirement Calculator'!$B$14,'Retirement Calculator'!$B$15)</f>
        <v>0.04</v>
      </c>
      <c r="D33" s="18">
        <f t="shared" si="0"/>
        <v>0</v>
      </c>
      <c r="E33" s="18">
        <f>+IF(A33&lt;'Retirement Calculator'!$B$5,0,IF(A33&gt;='Retirement Calculator'!$B$6,0,'Retirement Calculator'!$B$29))</f>
        <v>0</v>
      </c>
      <c r="F33" s="18">
        <f>-IF(A33&lt;'Retirement Calculator'!$B$6,0,VLOOKUP(A33,$I$4:$K$132,3))</f>
        <v>0</v>
      </c>
      <c r="G33" s="22">
        <f t="shared" si="1"/>
        <v>0</v>
      </c>
      <c r="I33" s="23">
        <f>+'Retirement Calculator'!$B$6+J33-1</f>
        <v>29</v>
      </c>
      <c r="J33">
        <f t="shared" si="3"/>
        <v>30</v>
      </c>
      <c r="K33" s="21">
        <f>+IF(J33&lt;='Retirement Calculator'!$B$19,K32*(1+'Retirement Calculator'!$B$13),0)</f>
        <v>0</v>
      </c>
    </row>
    <row r="34" spans="1:11" x14ac:dyDescent="0.45">
      <c r="A34" s="9">
        <f t="shared" si="2"/>
        <v>31</v>
      </c>
      <c r="B34" s="18">
        <f>+IF(A34='Retirement Calculator'!$B$5,'Retirement Calculator'!$B$10,G33)</f>
        <v>0</v>
      </c>
      <c r="C34" s="11">
        <f>+IF(A34&lt;'Retirement Calculator'!$B$6,'Retirement Calculator'!$B$14,'Retirement Calculator'!$B$15)</f>
        <v>0.04</v>
      </c>
      <c r="D34" s="18">
        <f t="shared" si="0"/>
        <v>0</v>
      </c>
      <c r="E34" s="18">
        <f>+IF(A34&lt;'Retirement Calculator'!$B$5,0,IF(A34&gt;='Retirement Calculator'!$B$6,0,'Retirement Calculator'!$B$29))</f>
        <v>0</v>
      </c>
      <c r="F34" s="18">
        <f>-IF(A34&lt;'Retirement Calculator'!$B$6,0,VLOOKUP(A34,$I$4:$K$132,3))</f>
        <v>0</v>
      </c>
      <c r="G34" s="22">
        <f t="shared" si="1"/>
        <v>0</v>
      </c>
      <c r="I34" s="23">
        <f>+'Retirement Calculator'!$B$6+J34-1</f>
        <v>30</v>
      </c>
      <c r="J34">
        <f t="shared" si="3"/>
        <v>31</v>
      </c>
      <c r="K34" s="21">
        <f>+IF(J34&lt;='Retirement Calculator'!$B$19,K33*(1+'Retirement Calculator'!$B$13),0)</f>
        <v>0</v>
      </c>
    </row>
    <row r="35" spans="1:11" x14ac:dyDescent="0.45">
      <c r="A35" s="9">
        <f t="shared" si="2"/>
        <v>32</v>
      </c>
      <c r="B35" s="18">
        <f>+IF(A35='Retirement Calculator'!$B$5,'Retirement Calculator'!$B$10,G34)</f>
        <v>0</v>
      </c>
      <c r="C35" s="11">
        <f>+IF(A35&lt;'Retirement Calculator'!$B$6,'Retirement Calculator'!$B$14,'Retirement Calculator'!$B$15)</f>
        <v>0.04</v>
      </c>
      <c r="D35" s="18">
        <f t="shared" si="0"/>
        <v>0</v>
      </c>
      <c r="E35" s="18">
        <f>+IF(A35&lt;'Retirement Calculator'!$B$5,0,IF(A35&gt;='Retirement Calculator'!$B$6,0,'Retirement Calculator'!$B$29))</f>
        <v>0</v>
      </c>
      <c r="F35" s="18">
        <f>-IF(A35&lt;'Retirement Calculator'!$B$6,0,VLOOKUP(A35,$I$4:$K$132,3))</f>
        <v>0</v>
      </c>
      <c r="G35" s="22">
        <f t="shared" si="1"/>
        <v>0</v>
      </c>
      <c r="I35" s="23">
        <f>+'Retirement Calculator'!$B$6+J35-1</f>
        <v>31</v>
      </c>
      <c r="J35">
        <f t="shared" si="3"/>
        <v>32</v>
      </c>
      <c r="K35" s="21">
        <f>+IF(J35&lt;='Retirement Calculator'!$B$19,K34*(1+'Retirement Calculator'!$B$13),0)</f>
        <v>0</v>
      </c>
    </row>
    <row r="36" spans="1:11" x14ac:dyDescent="0.45">
      <c r="A36" s="9">
        <f t="shared" si="2"/>
        <v>33</v>
      </c>
      <c r="B36" s="18">
        <f>+IF(A36='Retirement Calculator'!$B$5,'Retirement Calculator'!$B$10,G35)</f>
        <v>0</v>
      </c>
      <c r="C36" s="11">
        <f>+IF(A36&lt;'Retirement Calculator'!$B$6,'Retirement Calculator'!$B$14,'Retirement Calculator'!$B$15)</f>
        <v>0.04</v>
      </c>
      <c r="D36" s="18">
        <f t="shared" ref="D36:D67" si="4">+IF(B36&gt;0,(B36*C36),0)</f>
        <v>0</v>
      </c>
      <c r="E36" s="18">
        <f>+IF(A36&lt;'Retirement Calculator'!$B$5,0,IF(A36&gt;='Retirement Calculator'!$B$6,0,'Retirement Calculator'!$B$29))</f>
        <v>0</v>
      </c>
      <c r="F36" s="18">
        <f>-IF(A36&lt;'Retirement Calculator'!$B$6,0,VLOOKUP(A36,$I$4:$K$132,3))</f>
        <v>0</v>
      </c>
      <c r="G36" s="22">
        <f t="shared" ref="G36:G67" si="5">+B36+E36+F36+D36</f>
        <v>0</v>
      </c>
      <c r="I36" s="23">
        <f>+'Retirement Calculator'!$B$6+J36-1</f>
        <v>32</v>
      </c>
      <c r="J36">
        <f t="shared" si="3"/>
        <v>33</v>
      </c>
      <c r="K36" s="21">
        <f>+IF(J36&lt;='Retirement Calculator'!$B$19,K35*(1+'Retirement Calculator'!$B$13),0)</f>
        <v>0</v>
      </c>
    </row>
    <row r="37" spans="1:11" x14ac:dyDescent="0.45">
      <c r="A37" s="9">
        <f t="shared" ref="A37:A68" si="6">+A36+1</f>
        <v>34</v>
      </c>
      <c r="B37" s="18">
        <f>+IF(A37='Retirement Calculator'!$B$5,'Retirement Calculator'!$B$10,G36)</f>
        <v>0</v>
      </c>
      <c r="C37" s="11">
        <f>+IF(A37&lt;'Retirement Calculator'!$B$6,'Retirement Calculator'!$B$14,'Retirement Calculator'!$B$15)</f>
        <v>0.04</v>
      </c>
      <c r="D37" s="18">
        <f t="shared" si="4"/>
        <v>0</v>
      </c>
      <c r="E37" s="18">
        <f>+IF(A37&lt;'Retirement Calculator'!$B$5,0,IF(A37&gt;='Retirement Calculator'!$B$6,0,'Retirement Calculator'!$B$29))</f>
        <v>0</v>
      </c>
      <c r="F37" s="18">
        <f>-IF(A37&lt;'Retirement Calculator'!$B$6,0,VLOOKUP(A37,$I$4:$K$132,3))</f>
        <v>0</v>
      </c>
      <c r="G37" s="22">
        <f t="shared" si="5"/>
        <v>0</v>
      </c>
      <c r="I37" s="23">
        <f>+'Retirement Calculator'!$B$6+J37-1</f>
        <v>33</v>
      </c>
      <c r="J37">
        <f t="shared" ref="J37:J68" si="7">+J36+1</f>
        <v>34</v>
      </c>
      <c r="K37" s="21">
        <f>+IF(J37&lt;='Retirement Calculator'!$B$19,K36*(1+'Retirement Calculator'!$B$13),0)</f>
        <v>0</v>
      </c>
    </row>
    <row r="38" spans="1:11" x14ac:dyDescent="0.45">
      <c r="A38" s="9">
        <f t="shared" si="6"/>
        <v>35</v>
      </c>
      <c r="B38" s="18">
        <f>+IF(A38='Retirement Calculator'!$B$5,'Retirement Calculator'!$B$10,G37)</f>
        <v>0</v>
      </c>
      <c r="C38" s="11">
        <f>+IF(A38&lt;'Retirement Calculator'!$B$6,'Retirement Calculator'!$B$14,'Retirement Calculator'!$B$15)</f>
        <v>0.04</v>
      </c>
      <c r="D38" s="18">
        <f t="shared" si="4"/>
        <v>0</v>
      </c>
      <c r="E38" s="18">
        <f>+IF(A38&lt;'Retirement Calculator'!$B$5,0,IF(A38&gt;='Retirement Calculator'!$B$6,0,'Retirement Calculator'!$B$29))</f>
        <v>0</v>
      </c>
      <c r="F38" s="18">
        <f>-IF(A38&lt;'Retirement Calculator'!$B$6,0,VLOOKUP(A38,$I$4:$K$132,3))</f>
        <v>0</v>
      </c>
      <c r="G38" s="22">
        <f t="shared" si="5"/>
        <v>0</v>
      </c>
      <c r="I38" s="23">
        <f>+'Retirement Calculator'!$B$6+J38-1</f>
        <v>34</v>
      </c>
      <c r="J38">
        <f t="shared" si="7"/>
        <v>35</v>
      </c>
      <c r="K38" s="21">
        <f>+IF(J38&lt;='Retirement Calculator'!$B$19,K37*(1+'Retirement Calculator'!$B$13),0)</f>
        <v>0</v>
      </c>
    </row>
    <row r="39" spans="1:11" x14ac:dyDescent="0.45">
      <c r="A39" s="9">
        <f t="shared" si="6"/>
        <v>36</v>
      </c>
      <c r="B39" s="18">
        <f>+IF(A39='Retirement Calculator'!$B$5,'Retirement Calculator'!$B$10,G38)</f>
        <v>0</v>
      </c>
      <c r="C39" s="11">
        <f>+IF(A39&lt;'Retirement Calculator'!$B$6,'Retirement Calculator'!$B$14,'Retirement Calculator'!$B$15)</f>
        <v>0.04</v>
      </c>
      <c r="D39" s="18">
        <f t="shared" si="4"/>
        <v>0</v>
      </c>
      <c r="E39" s="18">
        <f>+IF(A39&lt;'Retirement Calculator'!$B$5,0,IF(A39&gt;='Retirement Calculator'!$B$6,0,'Retirement Calculator'!$B$29))</f>
        <v>0</v>
      </c>
      <c r="F39" s="18">
        <f>-IF(A39&lt;'Retirement Calculator'!$B$6,0,VLOOKUP(A39,$I$4:$K$132,3))</f>
        <v>0</v>
      </c>
      <c r="G39" s="22">
        <f t="shared" si="5"/>
        <v>0</v>
      </c>
      <c r="I39" s="23">
        <f>+'Retirement Calculator'!$B$6+J39-1</f>
        <v>35</v>
      </c>
      <c r="J39">
        <f t="shared" si="7"/>
        <v>36</v>
      </c>
      <c r="K39" s="21">
        <f>+IF(J39&lt;='Retirement Calculator'!$B$19,K38*(1+'Retirement Calculator'!$B$13),0)</f>
        <v>0</v>
      </c>
    </row>
    <row r="40" spans="1:11" x14ac:dyDescent="0.45">
      <c r="A40" s="9">
        <f t="shared" si="6"/>
        <v>37</v>
      </c>
      <c r="B40" s="18">
        <f>+IF(A40='Retirement Calculator'!$B$5,'Retirement Calculator'!$B$10,G39)</f>
        <v>0</v>
      </c>
      <c r="C40" s="11">
        <f>+IF(A40&lt;'Retirement Calculator'!$B$6,'Retirement Calculator'!$B$14,'Retirement Calculator'!$B$15)</f>
        <v>0.04</v>
      </c>
      <c r="D40" s="18">
        <f t="shared" si="4"/>
        <v>0</v>
      </c>
      <c r="E40" s="18">
        <f>+IF(A40&lt;'Retirement Calculator'!$B$5,0,IF(A40&gt;='Retirement Calculator'!$B$6,0,'Retirement Calculator'!$B$29))</f>
        <v>0</v>
      </c>
      <c r="F40" s="18">
        <f>-IF(A40&lt;'Retirement Calculator'!$B$6,0,VLOOKUP(A40,$I$4:$K$132,3))</f>
        <v>0</v>
      </c>
      <c r="G40" s="22">
        <f t="shared" si="5"/>
        <v>0</v>
      </c>
      <c r="I40" s="23">
        <f>+'Retirement Calculator'!$B$6+J40-1</f>
        <v>36</v>
      </c>
      <c r="J40">
        <f t="shared" si="7"/>
        <v>37</v>
      </c>
      <c r="K40" s="21">
        <f>+IF(J40&lt;='Retirement Calculator'!$B$19,K39*(1+'Retirement Calculator'!$B$13),0)</f>
        <v>0</v>
      </c>
    </row>
    <row r="41" spans="1:11" x14ac:dyDescent="0.45">
      <c r="A41" s="9">
        <f t="shared" si="6"/>
        <v>38</v>
      </c>
      <c r="B41" s="18">
        <f>+IF(A41='Retirement Calculator'!$B$5,'Retirement Calculator'!$B$10,G40)</f>
        <v>0</v>
      </c>
      <c r="C41" s="11">
        <f>+IF(A41&lt;'Retirement Calculator'!$B$6,'Retirement Calculator'!$B$14,'Retirement Calculator'!$B$15)</f>
        <v>0.04</v>
      </c>
      <c r="D41" s="18">
        <f t="shared" si="4"/>
        <v>0</v>
      </c>
      <c r="E41" s="18">
        <f>+IF(A41&lt;'Retirement Calculator'!$B$5,0,IF(A41&gt;='Retirement Calculator'!$B$6,0,'Retirement Calculator'!$B$29))</f>
        <v>0</v>
      </c>
      <c r="F41" s="18">
        <f>-IF(A41&lt;'Retirement Calculator'!$B$6,0,VLOOKUP(A41,$I$4:$K$132,3))</f>
        <v>0</v>
      </c>
      <c r="G41" s="22">
        <f t="shared" si="5"/>
        <v>0</v>
      </c>
      <c r="I41" s="23">
        <f>+'Retirement Calculator'!$B$6+J41-1</f>
        <v>37</v>
      </c>
      <c r="J41">
        <f t="shared" si="7"/>
        <v>38</v>
      </c>
      <c r="K41" s="21">
        <f>+IF(J41&lt;='Retirement Calculator'!$B$19,K40*(1+'Retirement Calculator'!$B$13),0)</f>
        <v>0</v>
      </c>
    </row>
    <row r="42" spans="1:11" x14ac:dyDescent="0.45">
      <c r="A42" s="9">
        <f t="shared" si="6"/>
        <v>39</v>
      </c>
      <c r="B42" s="18">
        <f>+IF(A42='Retirement Calculator'!$B$5,'Retirement Calculator'!$B$10,G41)</f>
        <v>0</v>
      </c>
      <c r="C42" s="11">
        <f>+IF(A42&lt;'Retirement Calculator'!$B$6,'Retirement Calculator'!$B$14,'Retirement Calculator'!$B$15)</f>
        <v>0.04</v>
      </c>
      <c r="D42" s="18">
        <f t="shared" si="4"/>
        <v>0</v>
      </c>
      <c r="E42" s="18">
        <f>+IF(A42&lt;'Retirement Calculator'!$B$5,0,IF(A42&gt;='Retirement Calculator'!$B$6,0,'Retirement Calculator'!$B$29))</f>
        <v>0</v>
      </c>
      <c r="F42" s="18">
        <f>-IF(A42&lt;'Retirement Calculator'!$B$6,0,VLOOKUP(A42,$I$4:$K$132,3))</f>
        <v>0</v>
      </c>
      <c r="G42" s="22">
        <f t="shared" si="5"/>
        <v>0</v>
      </c>
      <c r="I42" s="23">
        <f>+'Retirement Calculator'!$B$6+J42-1</f>
        <v>38</v>
      </c>
      <c r="J42">
        <f t="shared" si="7"/>
        <v>39</v>
      </c>
      <c r="K42" s="21">
        <f>+IF(J42&lt;='Retirement Calculator'!$B$19,K41*(1+'Retirement Calculator'!$B$13),0)</f>
        <v>0</v>
      </c>
    </row>
    <row r="43" spans="1:11" x14ac:dyDescent="0.45">
      <c r="A43" s="9">
        <f t="shared" si="6"/>
        <v>40</v>
      </c>
      <c r="B43" s="18">
        <f>+IF(A43='Retirement Calculator'!$B$5,'Retirement Calculator'!$B$10,G42)</f>
        <v>0</v>
      </c>
      <c r="C43" s="11">
        <f>+IF(A43&lt;'Retirement Calculator'!$B$6,'Retirement Calculator'!$B$14,'Retirement Calculator'!$B$15)</f>
        <v>0.04</v>
      </c>
      <c r="D43" s="18">
        <f t="shared" si="4"/>
        <v>0</v>
      </c>
      <c r="E43" s="18">
        <f>+IF(A43&lt;'Retirement Calculator'!$B$5,0,IF(A43&gt;='Retirement Calculator'!$B$6,0,'Retirement Calculator'!$B$29))</f>
        <v>0</v>
      </c>
      <c r="F43" s="18">
        <f>-IF(A43&lt;'Retirement Calculator'!$B$6,0,VLOOKUP(A43,$I$4:$K$132,3))</f>
        <v>0</v>
      </c>
      <c r="G43" s="22">
        <f t="shared" si="5"/>
        <v>0</v>
      </c>
      <c r="I43" s="23">
        <f>+'Retirement Calculator'!$B$6+J43-1</f>
        <v>39</v>
      </c>
      <c r="J43">
        <f t="shared" si="7"/>
        <v>40</v>
      </c>
      <c r="K43" s="21">
        <f>+IF(J43&lt;='Retirement Calculator'!$B$19,K42*(1+'Retirement Calculator'!$B$13),0)</f>
        <v>0</v>
      </c>
    </row>
    <row r="44" spans="1:11" x14ac:dyDescent="0.45">
      <c r="A44" s="9">
        <f t="shared" si="6"/>
        <v>41</v>
      </c>
      <c r="B44" s="18">
        <f>+IF(A44='Retirement Calculator'!$B$5,'Retirement Calculator'!$B$10,G43)</f>
        <v>0</v>
      </c>
      <c r="C44" s="11">
        <f>+IF(A44&lt;'Retirement Calculator'!$B$6,'Retirement Calculator'!$B$14,'Retirement Calculator'!$B$15)</f>
        <v>0.04</v>
      </c>
      <c r="D44" s="18">
        <f t="shared" si="4"/>
        <v>0</v>
      </c>
      <c r="E44" s="18">
        <f>+IF(A44&lt;'Retirement Calculator'!$B$5,0,IF(A44&gt;='Retirement Calculator'!$B$6,0,'Retirement Calculator'!$B$29))</f>
        <v>0</v>
      </c>
      <c r="F44" s="18">
        <f>-IF(A44&lt;'Retirement Calculator'!$B$6,0,VLOOKUP(A44,$I$4:$K$132,3))</f>
        <v>0</v>
      </c>
      <c r="G44" s="22">
        <f t="shared" si="5"/>
        <v>0</v>
      </c>
      <c r="I44" s="23">
        <f>+'Retirement Calculator'!$B$6+J44-1</f>
        <v>40</v>
      </c>
      <c r="J44">
        <f t="shared" si="7"/>
        <v>41</v>
      </c>
      <c r="K44" s="21">
        <f>+IF(J44&lt;='Retirement Calculator'!$B$19,K43*(1+'Retirement Calculator'!$B$13),0)</f>
        <v>0</v>
      </c>
    </row>
    <row r="45" spans="1:11" x14ac:dyDescent="0.45">
      <c r="A45" s="9">
        <f t="shared" si="6"/>
        <v>42</v>
      </c>
      <c r="B45" s="18">
        <f>+IF(A45='Retirement Calculator'!$B$5,'Retirement Calculator'!$B$10,G44)</f>
        <v>0</v>
      </c>
      <c r="C45" s="11">
        <f>+IF(A45&lt;'Retirement Calculator'!$B$6,'Retirement Calculator'!$B$14,'Retirement Calculator'!$B$15)</f>
        <v>0.04</v>
      </c>
      <c r="D45" s="18">
        <f t="shared" si="4"/>
        <v>0</v>
      </c>
      <c r="E45" s="18">
        <f>+IF(A45&lt;'Retirement Calculator'!$B$5,0,IF(A45&gt;='Retirement Calculator'!$B$6,0,'Retirement Calculator'!$B$29))</f>
        <v>0</v>
      </c>
      <c r="F45" s="18">
        <f>-IF(A45&lt;'Retirement Calculator'!$B$6,0,VLOOKUP(A45,$I$4:$K$132,3))</f>
        <v>0</v>
      </c>
      <c r="G45" s="22">
        <f t="shared" si="5"/>
        <v>0</v>
      </c>
      <c r="I45" s="23">
        <f>+'Retirement Calculator'!$B$6+J45-1</f>
        <v>41</v>
      </c>
      <c r="J45">
        <f t="shared" si="7"/>
        <v>42</v>
      </c>
      <c r="K45" s="21">
        <f>+IF(J45&lt;='Retirement Calculator'!$B$19,K44*(1+'Retirement Calculator'!$B$13),0)</f>
        <v>0</v>
      </c>
    </row>
    <row r="46" spans="1:11" x14ac:dyDescent="0.45">
      <c r="A46" s="9">
        <f t="shared" si="6"/>
        <v>43</v>
      </c>
      <c r="B46" s="18">
        <f>+IF(A46='Retirement Calculator'!$B$5,'Retirement Calculator'!$B$10,G45)</f>
        <v>0</v>
      </c>
      <c r="C46" s="11">
        <f>+IF(A46&lt;'Retirement Calculator'!$B$6,'Retirement Calculator'!$B$14,'Retirement Calculator'!$B$15)</f>
        <v>0.04</v>
      </c>
      <c r="D46" s="18">
        <f t="shared" si="4"/>
        <v>0</v>
      </c>
      <c r="E46" s="18">
        <f>+IF(A46&lt;'Retirement Calculator'!$B$5,0,IF(A46&gt;='Retirement Calculator'!$B$6,0,'Retirement Calculator'!$B$29))</f>
        <v>0</v>
      </c>
      <c r="F46" s="18">
        <f>-IF(A46&lt;'Retirement Calculator'!$B$6,0,VLOOKUP(A46,$I$4:$K$132,3))</f>
        <v>0</v>
      </c>
      <c r="G46" s="22">
        <f t="shared" si="5"/>
        <v>0</v>
      </c>
      <c r="I46" s="23">
        <f>+'Retirement Calculator'!$B$6+J46-1</f>
        <v>42</v>
      </c>
      <c r="J46">
        <f t="shared" si="7"/>
        <v>43</v>
      </c>
      <c r="K46" s="21">
        <f>+IF(J46&lt;='Retirement Calculator'!$B$19,K45*(1+'Retirement Calculator'!$B$13),0)</f>
        <v>0</v>
      </c>
    </row>
    <row r="47" spans="1:11" x14ac:dyDescent="0.45">
      <c r="A47" s="9">
        <f t="shared" si="6"/>
        <v>44</v>
      </c>
      <c r="B47" s="18">
        <f>+IF(A47='Retirement Calculator'!$B$5,'Retirement Calculator'!$B$10,G46)</f>
        <v>0</v>
      </c>
      <c r="C47" s="11">
        <f>+IF(A47&lt;'Retirement Calculator'!$B$6,'Retirement Calculator'!$B$14,'Retirement Calculator'!$B$15)</f>
        <v>0.04</v>
      </c>
      <c r="D47" s="18">
        <f t="shared" si="4"/>
        <v>0</v>
      </c>
      <c r="E47" s="18">
        <f>+IF(A47&lt;'Retirement Calculator'!$B$5,0,IF(A47&gt;='Retirement Calculator'!$B$6,0,'Retirement Calculator'!$B$29))</f>
        <v>0</v>
      </c>
      <c r="F47" s="18">
        <f>-IF(A47&lt;'Retirement Calculator'!$B$6,0,VLOOKUP(A47,$I$4:$K$132,3))</f>
        <v>0</v>
      </c>
      <c r="G47" s="22">
        <f t="shared" si="5"/>
        <v>0</v>
      </c>
      <c r="I47" s="23">
        <f>+'Retirement Calculator'!$B$6+J47-1</f>
        <v>43</v>
      </c>
      <c r="J47">
        <f t="shared" si="7"/>
        <v>44</v>
      </c>
      <c r="K47" s="21">
        <f>+IF(J47&lt;='Retirement Calculator'!$B$19,K46*(1+'Retirement Calculator'!$B$13),0)</f>
        <v>0</v>
      </c>
    </row>
    <row r="48" spans="1:11" x14ac:dyDescent="0.45">
      <c r="A48" s="9">
        <f t="shared" si="6"/>
        <v>45</v>
      </c>
      <c r="B48" s="18">
        <f>+IF(A48='Retirement Calculator'!$B$5,'Retirement Calculator'!$B$10,G47)</f>
        <v>0</v>
      </c>
      <c r="C48" s="11">
        <f>+IF(A48&lt;'Retirement Calculator'!$B$6,'Retirement Calculator'!$B$14,'Retirement Calculator'!$B$15)</f>
        <v>0.04</v>
      </c>
      <c r="D48" s="18">
        <f t="shared" si="4"/>
        <v>0</v>
      </c>
      <c r="E48" s="18">
        <f>+IF(A48&lt;'Retirement Calculator'!$B$5,0,IF(A48&gt;='Retirement Calculator'!$B$6,0,'Retirement Calculator'!$B$29))</f>
        <v>0</v>
      </c>
      <c r="F48" s="18">
        <f>-IF(A48&lt;'Retirement Calculator'!$B$6,0,VLOOKUP(A48,$I$4:$K$132,3))</f>
        <v>0</v>
      </c>
      <c r="G48" s="22">
        <f t="shared" si="5"/>
        <v>0</v>
      </c>
      <c r="I48" s="23">
        <f>+'Retirement Calculator'!$B$6+J48-1</f>
        <v>44</v>
      </c>
      <c r="J48">
        <f t="shared" si="7"/>
        <v>45</v>
      </c>
      <c r="K48" s="21">
        <f>+IF(J48&lt;='Retirement Calculator'!$B$19,K47*(1+'Retirement Calculator'!$B$13),0)</f>
        <v>0</v>
      </c>
    </row>
    <row r="49" spans="1:11" x14ac:dyDescent="0.45">
      <c r="A49" s="9">
        <f t="shared" si="6"/>
        <v>46</v>
      </c>
      <c r="B49" s="18">
        <f>+IF(A49='Retirement Calculator'!$B$5,'Retirement Calculator'!$B$10,G48)</f>
        <v>0</v>
      </c>
      <c r="C49" s="11">
        <f>+IF(A49&lt;'Retirement Calculator'!$B$6,'Retirement Calculator'!$B$14,'Retirement Calculator'!$B$15)</f>
        <v>0.04</v>
      </c>
      <c r="D49" s="18">
        <f t="shared" si="4"/>
        <v>0</v>
      </c>
      <c r="E49" s="18">
        <f>+IF(A49&lt;'Retirement Calculator'!$B$5,0,IF(A49&gt;='Retirement Calculator'!$B$6,0,'Retirement Calculator'!$B$29))</f>
        <v>0</v>
      </c>
      <c r="F49" s="18">
        <f>-IF(A49&lt;'Retirement Calculator'!$B$6,0,VLOOKUP(A49,$I$4:$K$132,3))</f>
        <v>0</v>
      </c>
      <c r="G49" s="22">
        <f t="shared" si="5"/>
        <v>0</v>
      </c>
      <c r="I49" s="23">
        <f>+'Retirement Calculator'!$B$6+J49-1</f>
        <v>45</v>
      </c>
      <c r="J49">
        <f t="shared" si="7"/>
        <v>46</v>
      </c>
      <c r="K49" s="21">
        <f>+IF(J49&lt;='Retirement Calculator'!$B$19,K48*(1+'Retirement Calculator'!$B$13),0)</f>
        <v>0</v>
      </c>
    </row>
    <row r="50" spans="1:11" x14ac:dyDescent="0.45">
      <c r="A50" s="9">
        <f t="shared" si="6"/>
        <v>47</v>
      </c>
      <c r="B50" s="18">
        <f>+IF(A50='Retirement Calculator'!$B$5,'Retirement Calculator'!$B$10,G49)</f>
        <v>0</v>
      </c>
      <c r="C50" s="11">
        <f>+IF(A50&lt;'Retirement Calculator'!$B$6,'Retirement Calculator'!$B$14,'Retirement Calculator'!$B$15)</f>
        <v>0.04</v>
      </c>
      <c r="D50" s="18">
        <f t="shared" si="4"/>
        <v>0</v>
      </c>
      <c r="E50" s="18">
        <f>+IF(A50&lt;'Retirement Calculator'!$B$5,0,IF(A50&gt;='Retirement Calculator'!$B$6,0,'Retirement Calculator'!$B$29))</f>
        <v>0</v>
      </c>
      <c r="F50" s="18">
        <f>-IF(A50&lt;'Retirement Calculator'!$B$6,0,VLOOKUP(A50,$I$4:$K$132,3))</f>
        <v>0</v>
      </c>
      <c r="G50" s="22">
        <f t="shared" si="5"/>
        <v>0</v>
      </c>
      <c r="I50" s="23">
        <f>+'Retirement Calculator'!$B$6+J50-1</f>
        <v>46</v>
      </c>
      <c r="J50">
        <f t="shared" si="7"/>
        <v>47</v>
      </c>
      <c r="K50" s="21">
        <f>+IF(J50&lt;='Retirement Calculator'!$B$19,K49*(1+'Retirement Calculator'!$B$13),0)</f>
        <v>0</v>
      </c>
    </row>
    <row r="51" spans="1:11" x14ac:dyDescent="0.45">
      <c r="A51" s="9">
        <f t="shared" si="6"/>
        <v>48</v>
      </c>
      <c r="B51" s="18">
        <f>+IF(A51='Retirement Calculator'!$B$5,'Retirement Calculator'!$B$10,G50)</f>
        <v>0</v>
      </c>
      <c r="C51" s="11">
        <f>+IF(A51&lt;'Retirement Calculator'!$B$6,'Retirement Calculator'!$B$14,'Retirement Calculator'!$B$15)</f>
        <v>0.04</v>
      </c>
      <c r="D51" s="18">
        <f t="shared" si="4"/>
        <v>0</v>
      </c>
      <c r="E51" s="18">
        <f>+IF(A51&lt;'Retirement Calculator'!$B$5,0,IF(A51&gt;='Retirement Calculator'!$B$6,0,'Retirement Calculator'!$B$29))</f>
        <v>0</v>
      </c>
      <c r="F51" s="18">
        <f>-IF(A51&lt;'Retirement Calculator'!$B$6,0,VLOOKUP(A51,$I$4:$K$132,3))</f>
        <v>0</v>
      </c>
      <c r="G51" s="22">
        <f t="shared" si="5"/>
        <v>0</v>
      </c>
      <c r="I51" s="23">
        <f>+'Retirement Calculator'!$B$6+J51-1</f>
        <v>47</v>
      </c>
      <c r="J51">
        <f t="shared" si="7"/>
        <v>48</v>
      </c>
      <c r="K51" s="21">
        <f>+IF(J51&lt;='Retirement Calculator'!$B$19,K50*(1+'Retirement Calculator'!$B$13),0)</f>
        <v>0</v>
      </c>
    </row>
    <row r="52" spans="1:11" x14ac:dyDescent="0.45">
      <c r="A52" s="9">
        <f t="shared" si="6"/>
        <v>49</v>
      </c>
      <c r="B52" s="18">
        <f>+IF(A52='Retirement Calculator'!$B$5,'Retirement Calculator'!$B$10,G51)</f>
        <v>0</v>
      </c>
      <c r="C52" s="11">
        <f>+IF(A52&lt;'Retirement Calculator'!$B$6,'Retirement Calculator'!$B$14,'Retirement Calculator'!$B$15)</f>
        <v>0.04</v>
      </c>
      <c r="D52" s="18">
        <f t="shared" si="4"/>
        <v>0</v>
      </c>
      <c r="E52" s="18">
        <f>+IF(A52&lt;'Retirement Calculator'!$B$5,0,IF(A52&gt;='Retirement Calculator'!$B$6,0,'Retirement Calculator'!$B$29))</f>
        <v>0</v>
      </c>
      <c r="F52" s="18">
        <f>-IF(A52&lt;'Retirement Calculator'!$B$6,0,VLOOKUP(A52,$I$4:$K$132,3))</f>
        <v>0</v>
      </c>
      <c r="G52" s="22">
        <f t="shared" si="5"/>
        <v>0</v>
      </c>
      <c r="I52" s="23">
        <f>+'Retirement Calculator'!$B$6+J52-1</f>
        <v>48</v>
      </c>
      <c r="J52">
        <f t="shared" si="7"/>
        <v>49</v>
      </c>
      <c r="K52" s="21">
        <f>+IF(J52&lt;='Retirement Calculator'!$B$19,K51*(1+'Retirement Calculator'!$B$13),0)</f>
        <v>0</v>
      </c>
    </row>
    <row r="53" spans="1:11" x14ac:dyDescent="0.45">
      <c r="A53" s="9">
        <f t="shared" si="6"/>
        <v>50</v>
      </c>
      <c r="B53" s="18">
        <f>+IF(A53='Retirement Calculator'!$B$5,'Retirement Calculator'!$B$10,G52)</f>
        <v>0</v>
      </c>
      <c r="C53" s="11">
        <f>+IF(A53&lt;'Retirement Calculator'!$B$6,'Retirement Calculator'!$B$14,'Retirement Calculator'!$B$15)</f>
        <v>0.04</v>
      </c>
      <c r="D53" s="18">
        <f t="shared" si="4"/>
        <v>0</v>
      </c>
      <c r="E53" s="18">
        <f>+IF(A53&lt;'Retirement Calculator'!$B$5,0,IF(A53&gt;='Retirement Calculator'!$B$6,0,'Retirement Calculator'!$B$29))</f>
        <v>0</v>
      </c>
      <c r="F53" s="18">
        <f>-IF(A53&lt;'Retirement Calculator'!$B$6,0,VLOOKUP(A53,$I$4:$K$132,3))</f>
        <v>0</v>
      </c>
      <c r="G53" s="22">
        <f t="shared" si="5"/>
        <v>0</v>
      </c>
      <c r="I53" s="23">
        <f>+'Retirement Calculator'!$B$6+J53-1</f>
        <v>49</v>
      </c>
      <c r="J53">
        <f t="shared" si="7"/>
        <v>50</v>
      </c>
      <c r="K53" s="21">
        <f>+IF(J53&lt;='Retirement Calculator'!$B$19,K52*(1+'Retirement Calculator'!$B$13),0)</f>
        <v>0</v>
      </c>
    </row>
    <row r="54" spans="1:11" x14ac:dyDescent="0.45">
      <c r="A54" s="9">
        <f t="shared" si="6"/>
        <v>51</v>
      </c>
      <c r="B54" s="18">
        <f>+IF(A54='Retirement Calculator'!$B$5,'Retirement Calculator'!$B$10,G53)</f>
        <v>0</v>
      </c>
      <c r="C54" s="11">
        <f>+IF(A54&lt;'Retirement Calculator'!$B$6,'Retirement Calculator'!$B$14,'Retirement Calculator'!$B$15)</f>
        <v>0.04</v>
      </c>
      <c r="D54" s="18">
        <f t="shared" si="4"/>
        <v>0</v>
      </c>
      <c r="E54" s="18">
        <f>+IF(A54&lt;'Retirement Calculator'!$B$5,0,IF(A54&gt;='Retirement Calculator'!$B$6,0,'Retirement Calculator'!$B$29))</f>
        <v>0</v>
      </c>
      <c r="F54" s="18">
        <f>-IF(A54&lt;'Retirement Calculator'!$B$6,0,VLOOKUP(A54,$I$4:$K$132,3))</f>
        <v>0</v>
      </c>
      <c r="G54" s="22">
        <f t="shared" si="5"/>
        <v>0</v>
      </c>
      <c r="I54" s="23">
        <f>+'Retirement Calculator'!$B$6+J54-1</f>
        <v>50</v>
      </c>
      <c r="J54">
        <f t="shared" si="7"/>
        <v>51</v>
      </c>
      <c r="K54" s="21">
        <f>+IF(J54&lt;='Retirement Calculator'!$B$19,K53*(1+'Retirement Calculator'!$B$13),0)</f>
        <v>0</v>
      </c>
    </row>
    <row r="55" spans="1:11" x14ac:dyDescent="0.45">
      <c r="A55" s="9">
        <f t="shared" si="6"/>
        <v>52</v>
      </c>
      <c r="B55" s="18">
        <f>+IF(A55='Retirement Calculator'!$B$5,'Retirement Calculator'!$B$10,G54)</f>
        <v>0</v>
      </c>
      <c r="C55" s="11">
        <f>+IF(A55&lt;'Retirement Calculator'!$B$6,'Retirement Calculator'!$B$14,'Retirement Calculator'!$B$15)</f>
        <v>0.04</v>
      </c>
      <c r="D55" s="18">
        <f t="shared" si="4"/>
        <v>0</v>
      </c>
      <c r="E55" s="18">
        <f>+IF(A55&lt;'Retirement Calculator'!$B$5,0,IF(A55&gt;='Retirement Calculator'!$B$6,0,'Retirement Calculator'!$B$29))</f>
        <v>0</v>
      </c>
      <c r="F55" s="18">
        <f>-IF(A55&lt;'Retirement Calculator'!$B$6,0,VLOOKUP(A55,$I$4:$K$132,3))</f>
        <v>0</v>
      </c>
      <c r="G55" s="22">
        <f t="shared" si="5"/>
        <v>0</v>
      </c>
      <c r="I55" s="23">
        <f>+'Retirement Calculator'!$B$6+J55-1</f>
        <v>51</v>
      </c>
      <c r="J55">
        <f t="shared" si="7"/>
        <v>52</v>
      </c>
      <c r="K55" s="21">
        <f>+IF(J55&lt;='Retirement Calculator'!$B$19,K54*(1+'Retirement Calculator'!$B$13),0)</f>
        <v>0</v>
      </c>
    </row>
    <row r="56" spans="1:11" x14ac:dyDescent="0.45">
      <c r="A56" s="9">
        <f t="shared" si="6"/>
        <v>53</v>
      </c>
      <c r="B56" s="18">
        <f>+IF(A56='Retirement Calculator'!$B$5,'Retirement Calculator'!$B$10,G55)</f>
        <v>0</v>
      </c>
      <c r="C56" s="11">
        <f>+IF(A56&lt;'Retirement Calculator'!$B$6,'Retirement Calculator'!$B$14,'Retirement Calculator'!$B$15)</f>
        <v>0.04</v>
      </c>
      <c r="D56" s="18">
        <f t="shared" si="4"/>
        <v>0</v>
      </c>
      <c r="E56" s="18">
        <f>+IF(A56&lt;'Retirement Calculator'!$B$5,0,IF(A56&gt;='Retirement Calculator'!$B$6,0,'Retirement Calculator'!$B$29))</f>
        <v>0</v>
      </c>
      <c r="F56" s="18">
        <f>-IF(A56&lt;'Retirement Calculator'!$B$6,0,VLOOKUP(A56,$I$4:$K$132,3))</f>
        <v>0</v>
      </c>
      <c r="G56" s="22">
        <f t="shared" si="5"/>
        <v>0</v>
      </c>
      <c r="I56" s="23">
        <f>+'Retirement Calculator'!$B$6+J56-1</f>
        <v>52</v>
      </c>
      <c r="J56">
        <f t="shared" si="7"/>
        <v>53</v>
      </c>
      <c r="K56" s="21">
        <f>+IF(J56&lt;='Retirement Calculator'!$B$19,K55*(1+'Retirement Calculator'!$B$13),0)</f>
        <v>0</v>
      </c>
    </row>
    <row r="57" spans="1:11" x14ac:dyDescent="0.45">
      <c r="A57" s="9">
        <f t="shared" si="6"/>
        <v>54</v>
      </c>
      <c r="B57" s="18">
        <f>+IF(A57='Retirement Calculator'!$B$5,'Retirement Calculator'!$B$10,G56)</f>
        <v>0</v>
      </c>
      <c r="C57" s="11">
        <f>+IF(A57&lt;'Retirement Calculator'!$B$6,'Retirement Calculator'!$B$14,'Retirement Calculator'!$B$15)</f>
        <v>0.04</v>
      </c>
      <c r="D57" s="18">
        <f t="shared" si="4"/>
        <v>0</v>
      </c>
      <c r="E57" s="18">
        <f>+IF(A57&lt;'Retirement Calculator'!$B$5,0,IF(A57&gt;='Retirement Calculator'!$B$6,0,'Retirement Calculator'!$B$29))</f>
        <v>0</v>
      </c>
      <c r="F57" s="18">
        <f>-IF(A57&lt;'Retirement Calculator'!$B$6,0,VLOOKUP(A57,$I$4:$K$132,3))</f>
        <v>0</v>
      </c>
      <c r="G57" s="22">
        <f t="shared" si="5"/>
        <v>0</v>
      </c>
      <c r="I57" s="23">
        <f>+'Retirement Calculator'!$B$6+J57-1</f>
        <v>53</v>
      </c>
      <c r="J57">
        <f t="shared" si="7"/>
        <v>54</v>
      </c>
      <c r="K57" s="21">
        <f>+IF(J57&lt;='Retirement Calculator'!$B$19,K56*(1+'Retirement Calculator'!$B$13),0)</f>
        <v>0</v>
      </c>
    </row>
    <row r="58" spans="1:11" x14ac:dyDescent="0.45">
      <c r="A58" s="9">
        <f t="shared" si="6"/>
        <v>55</v>
      </c>
      <c r="B58" s="18">
        <f>+IF(A58='Retirement Calculator'!$B$5,'Retirement Calculator'!$B$10,G57)</f>
        <v>0</v>
      </c>
      <c r="C58" s="11">
        <f>+IF(A58&lt;'Retirement Calculator'!$B$6,'Retirement Calculator'!$B$14,'Retirement Calculator'!$B$15)</f>
        <v>0.04</v>
      </c>
      <c r="D58" s="18">
        <f t="shared" si="4"/>
        <v>0</v>
      </c>
      <c r="E58" s="18">
        <f>+IF(A58&lt;'Retirement Calculator'!$B$5,0,IF(A58&gt;='Retirement Calculator'!$B$6,0,'Retirement Calculator'!$B$29))</f>
        <v>0</v>
      </c>
      <c r="F58" s="18">
        <f>-IF(A58&lt;'Retirement Calculator'!$B$6,0,VLOOKUP(A58,$I$4:$K$132,3))</f>
        <v>0</v>
      </c>
      <c r="G58" s="22">
        <f t="shared" si="5"/>
        <v>0</v>
      </c>
      <c r="I58" s="23">
        <f>+'Retirement Calculator'!$B$6+J58-1</f>
        <v>54</v>
      </c>
      <c r="J58">
        <f t="shared" si="7"/>
        <v>55</v>
      </c>
      <c r="K58" s="21">
        <f>+IF(J58&lt;='Retirement Calculator'!$B$19,K57*(1+'Retirement Calculator'!$B$13),0)</f>
        <v>0</v>
      </c>
    </row>
    <row r="59" spans="1:11" x14ac:dyDescent="0.45">
      <c r="A59" s="9">
        <f t="shared" si="6"/>
        <v>56</v>
      </c>
      <c r="B59" s="18">
        <f>+IF(A59='Retirement Calculator'!$B$5,'Retirement Calculator'!$B$10,G58)</f>
        <v>0</v>
      </c>
      <c r="C59" s="11">
        <f>+IF(A59&lt;'Retirement Calculator'!$B$6,'Retirement Calculator'!$B$14,'Retirement Calculator'!$B$15)</f>
        <v>0.04</v>
      </c>
      <c r="D59" s="18">
        <f t="shared" si="4"/>
        <v>0</v>
      </c>
      <c r="E59" s="18">
        <f>+IF(A59&lt;'Retirement Calculator'!$B$5,0,IF(A59&gt;='Retirement Calculator'!$B$6,0,'Retirement Calculator'!$B$29))</f>
        <v>0</v>
      </c>
      <c r="F59" s="18">
        <f>-IF(A59&lt;'Retirement Calculator'!$B$6,0,VLOOKUP(A59,$I$4:$K$132,3))</f>
        <v>0</v>
      </c>
      <c r="G59" s="22">
        <f t="shared" si="5"/>
        <v>0</v>
      </c>
      <c r="I59" s="23">
        <f>+'Retirement Calculator'!$B$6+J59-1</f>
        <v>55</v>
      </c>
      <c r="J59">
        <f t="shared" si="7"/>
        <v>56</v>
      </c>
      <c r="K59" s="21">
        <f>+IF(J59&lt;='Retirement Calculator'!$B$19,K58*(1+'Retirement Calculator'!$B$13),0)</f>
        <v>0</v>
      </c>
    </row>
    <row r="60" spans="1:11" x14ac:dyDescent="0.45">
      <c r="A60" s="9">
        <f t="shared" si="6"/>
        <v>57</v>
      </c>
      <c r="B60" s="18">
        <f>+IF(A60='Retirement Calculator'!$B$5,'Retirement Calculator'!$B$10,G59)</f>
        <v>0</v>
      </c>
      <c r="C60" s="11">
        <f>+IF(A60&lt;'Retirement Calculator'!$B$6,'Retirement Calculator'!$B$14,'Retirement Calculator'!$B$15)</f>
        <v>0.04</v>
      </c>
      <c r="D60" s="18">
        <f t="shared" si="4"/>
        <v>0</v>
      </c>
      <c r="E60" s="18">
        <f>+IF(A60&lt;'Retirement Calculator'!$B$5,0,IF(A60&gt;='Retirement Calculator'!$B$6,0,'Retirement Calculator'!$B$29))</f>
        <v>0</v>
      </c>
      <c r="F60" s="18">
        <f>-IF(A60&lt;'Retirement Calculator'!$B$6,0,VLOOKUP(A60,$I$4:$K$132,3))</f>
        <v>0</v>
      </c>
      <c r="G60" s="22">
        <f t="shared" si="5"/>
        <v>0</v>
      </c>
      <c r="I60" s="23">
        <f>+'Retirement Calculator'!$B$6+J60-1</f>
        <v>56</v>
      </c>
      <c r="J60">
        <f t="shared" si="7"/>
        <v>57</v>
      </c>
      <c r="K60" s="21">
        <f>+IF(J60&lt;='Retirement Calculator'!$B$19,K59*(1+'Retirement Calculator'!$B$13),0)</f>
        <v>0</v>
      </c>
    </row>
    <row r="61" spans="1:11" x14ac:dyDescent="0.45">
      <c r="A61" s="9">
        <f t="shared" si="6"/>
        <v>58</v>
      </c>
      <c r="B61" s="18">
        <f>+IF(A61='Retirement Calculator'!$B$5,'Retirement Calculator'!$B$10,G60)</f>
        <v>0</v>
      </c>
      <c r="C61" s="11">
        <f>+IF(A61&lt;'Retirement Calculator'!$B$6,'Retirement Calculator'!$B$14,'Retirement Calculator'!$B$15)</f>
        <v>0.04</v>
      </c>
      <c r="D61" s="18">
        <f t="shared" si="4"/>
        <v>0</v>
      </c>
      <c r="E61" s="18">
        <f>+IF(A61&lt;'Retirement Calculator'!$B$5,0,IF(A61&gt;='Retirement Calculator'!$B$6,0,'Retirement Calculator'!$B$29))</f>
        <v>0</v>
      </c>
      <c r="F61" s="18">
        <f>-IF(A61&lt;'Retirement Calculator'!$B$6,0,VLOOKUP(A61,$I$4:$K$132,3))</f>
        <v>0</v>
      </c>
      <c r="G61" s="22">
        <f t="shared" si="5"/>
        <v>0</v>
      </c>
      <c r="I61" s="23">
        <f>+'Retirement Calculator'!$B$6+J61-1</f>
        <v>57</v>
      </c>
      <c r="J61">
        <f t="shared" si="7"/>
        <v>58</v>
      </c>
      <c r="K61" s="21">
        <f>+IF(J61&lt;='Retirement Calculator'!$B$19,K60*(1+'Retirement Calculator'!$B$13),0)</f>
        <v>0</v>
      </c>
    </row>
    <row r="62" spans="1:11" x14ac:dyDescent="0.45">
      <c r="A62" s="9">
        <f t="shared" si="6"/>
        <v>59</v>
      </c>
      <c r="B62" s="18">
        <f>+IF(A62='Retirement Calculator'!$B$5,'Retirement Calculator'!$B$10,G61)</f>
        <v>0</v>
      </c>
      <c r="C62" s="11">
        <f>+IF(A62&lt;'Retirement Calculator'!$B$6,'Retirement Calculator'!$B$14,'Retirement Calculator'!$B$15)</f>
        <v>0.04</v>
      </c>
      <c r="D62" s="18">
        <f t="shared" si="4"/>
        <v>0</v>
      </c>
      <c r="E62" s="18">
        <f>+IF(A62&lt;'Retirement Calculator'!$B$5,0,IF(A62&gt;='Retirement Calculator'!$B$6,0,'Retirement Calculator'!$B$29))</f>
        <v>0</v>
      </c>
      <c r="F62" s="18">
        <f>-IF(A62&lt;'Retirement Calculator'!$B$6,0,VLOOKUP(A62,$I$4:$K$132,3))</f>
        <v>0</v>
      </c>
      <c r="G62" s="22">
        <f t="shared" si="5"/>
        <v>0</v>
      </c>
      <c r="I62" s="23">
        <f>+'Retirement Calculator'!$B$6+J62-1</f>
        <v>58</v>
      </c>
      <c r="J62">
        <f t="shared" si="7"/>
        <v>59</v>
      </c>
      <c r="K62" s="21">
        <f>+IF(J62&lt;='Retirement Calculator'!$B$19,K61*(1+'Retirement Calculator'!$B$13),0)</f>
        <v>0</v>
      </c>
    </row>
    <row r="63" spans="1:11" x14ac:dyDescent="0.45">
      <c r="A63" s="9">
        <f t="shared" si="6"/>
        <v>60</v>
      </c>
      <c r="B63" s="18">
        <f>+IF(A63='Retirement Calculator'!$B$5,'Retirement Calculator'!$B$10,G62)</f>
        <v>0</v>
      </c>
      <c r="C63" s="11">
        <f>+IF(A63&lt;'Retirement Calculator'!$B$6,'Retirement Calculator'!$B$14,'Retirement Calculator'!$B$15)</f>
        <v>0.04</v>
      </c>
      <c r="D63" s="18">
        <f t="shared" si="4"/>
        <v>0</v>
      </c>
      <c r="E63" s="18">
        <f>+IF(A63&lt;'Retirement Calculator'!$B$5,0,IF(A63&gt;='Retirement Calculator'!$B$6,0,'Retirement Calculator'!$B$29))</f>
        <v>0</v>
      </c>
      <c r="F63" s="18">
        <f>-IF(A63&lt;'Retirement Calculator'!$B$6,0,VLOOKUP(A63,$I$4:$K$132,3))</f>
        <v>0</v>
      </c>
      <c r="G63" s="22">
        <f t="shared" si="5"/>
        <v>0</v>
      </c>
      <c r="I63" s="23">
        <f>+'Retirement Calculator'!$B$6+J63-1</f>
        <v>59</v>
      </c>
      <c r="J63">
        <f t="shared" si="7"/>
        <v>60</v>
      </c>
      <c r="K63" s="21">
        <f>+IF(J63&lt;='Retirement Calculator'!$B$19,K62*(1+'Retirement Calculator'!$B$13),0)</f>
        <v>0</v>
      </c>
    </row>
    <row r="64" spans="1:11" x14ac:dyDescent="0.45">
      <c r="A64" s="9">
        <f t="shared" si="6"/>
        <v>61</v>
      </c>
      <c r="B64" s="18">
        <f>+IF(A64='Retirement Calculator'!$B$5,'Retirement Calculator'!$B$10,G63)</f>
        <v>0</v>
      </c>
      <c r="C64" s="11">
        <f>+IF(A64&lt;'Retirement Calculator'!$B$6,'Retirement Calculator'!$B$14,'Retirement Calculator'!$B$15)</f>
        <v>0.04</v>
      </c>
      <c r="D64" s="18">
        <f t="shared" si="4"/>
        <v>0</v>
      </c>
      <c r="E64" s="18">
        <f>+IF(A64&lt;'Retirement Calculator'!$B$5,0,IF(A64&gt;='Retirement Calculator'!$B$6,0,'Retirement Calculator'!$B$29))</f>
        <v>0</v>
      </c>
      <c r="F64" s="18">
        <f>-IF(A64&lt;'Retirement Calculator'!$B$6,0,VLOOKUP(A64,$I$4:$K$132,3))</f>
        <v>0</v>
      </c>
      <c r="G64" s="22">
        <f t="shared" si="5"/>
        <v>0</v>
      </c>
      <c r="I64" s="23">
        <f>+'Retirement Calculator'!$B$6+J64-1</f>
        <v>60</v>
      </c>
      <c r="J64">
        <f t="shared" si="7"/>
        <v>61</v>
      </c>
      <c r="K64" s="21">
        <f>+IF(J64&lt;='Retirement Calculator'!$B$19,K63*(1+'Retirement Calculator'!$B$13),0)</f>
        <v>0</v>
      </c>
    </row>
    <row r="65" spans="1:11" x14ac:dyDescent="0.45">
      <c r="A65" s="9">
        <f t="shared" si="6"/>
        <v>62</v>
      </c>
      <c r="B65" s="18">
        <f>+IF(A65='Retirement Calculator'!$B$5,'Retirement Calculator'!$B$10,G64)</f>
        <v>0</v>
      </c>
      <c r="C65" s="11">
        <f>+IF(A65&lt;'Retirement Calculator'!$B$6,'Retirement Calculator'!$B$14,'Retirement Calculator'!$B$15)</f>
        <v>0.04</v>
      </c>
      <c r="D65" s="18">
        <f t="shared" si="4"/>
        <v>0</v>
      </c>
      <c r="E65" s="18">
        <f>+IF(A65&lt;'Retirement Calculator'!$B$5,0,IF(A65&gt;='Retirement Calculator'!$B$6,0,'Retirement Calculator'!$B$29))</f>
        <v>0</v>
      </c>
      <c r="F65" s="18">
        <f>-IF(A65&lt;'Retirement Calculator'!$B$6,0,VLOOKUP(A65,$I$4:$K$132,3))</f>
        <v>0</v>
      </c>
      <c r="G65" s="22">
        <f t="shared" si="5"/>
        <v>0</v>
      </c>
      <c r="I65" s="23">
        <f>+'Retirement Calculator'!$B$6+J65-1</f>
        <v>61</v>
      </c>
      <c r="J65">
        <f t="shared" si="7"/>
        <v>62</v>
      </c>
      <c r="K65" s="21">
        <f>+IF(J65&lt;='Retirement Calculator'!$B$19,K64*(1+'Retirement Calculator'!$B$13),0)</f>
        <v>0</v>
      </c>
    </row>
    <row r="66" spans="1:11" x14ac:dyDescent="0.45">
      <c r="A66" s="9">
        <f t="shared" si="6"/>
        <v>63</v>
      </c>
      <c r="B66" s="18">
        <f>+IF(A66='Retirement Calculator'!$B$5,'Retirement Calculator'!$B$10,G65)</f>
        <v>0</v>
      </c>
      <c r="C66" s="11">
        <f>+IF(A66&lt;'Retirement Calculator'!$B$6,'Retirement Calculator'!$B$14,'Retirement Calculator'!$B$15)</f>
        <v>0.04</v>
      </c>
      <c r="D66" s="18">
        <f t="shared" si="4"/>
        <v>0</v>
      </c>
      <c r="E66" s="18">
        <f>+IF(A66&lt;'Retirement Calculator'!$B$5,0,IF(A66&gt;='Retirement Calculator'!$B$6,0,'Retirement Calculator'!$B$29))</f>
        <v>0</v>
      </c>
      <c r="F66" s="18">
        <f>-IF(A66&lt;'Retirement Calculator'!$B$6,0,VLOOKUP(A66,$I$4:$K$132,3))</f>
        <v>0</v>
      </c>
      <c r="G66" s="22">
        <f t="shared" si="5"/>
        <v>0</v>
      </c>
      <c r="I66" s="23">
        <f>+'Retirement Calculator'!$B$6+J66-1</f>
        <v>62</v>
      </c>
      <c r="J66">
        <f t="shared" si="7"/>
        <v>63</v>
      </c>
      <c r="K66" s="21">
        <f>+IF(J66&lt;='Retirement Calculator'!$B$19,K65*(1+'Retirement Calculator'!$B$13),0)</f>
        <v>0</v>
      </c>
    </row>
    <row r="67" spans="1:11" x14ac:dyDescent="0.45">
      <c r="A67" s="9">
        <f t="shared" si="6"/>
        <v>64</v>
      </c>
      <c r="B67" s="18">
        <f>+IF(A67='Retirement Calculator'!$B$5,'Retirement Calculator'!$B$10,G66)</f>
        <v>0</v>
      </c>
      <c r="C67" s="11">
        <f>+IF(A67&lt;'Retirement Calculator'!$B$6,'Retirement Calculator'!$B$14,'Retirement Calculator'!$B$15)</f>
        <v>0.04</v>
      </c>
      <c r="D67" s="18">
        <f t="shared" si="4"/>
        <v>0</v>
      </c>
      <c r="E67" s="18">
        <f>+IF(A67&lt;'Retirement Calculator'!$B$5,0,IF(A67&gt;='Retirement Calculator'!$B$6,0,'Retirement Calculator'!$B$29))</f>
        <v>0</v>
      </c>
      <c r="F67" s="18">
        <f>-IF(A67&lt;'Retirement Calculator'!$B$6,0,VLOOKUP(A67,$I$4:$K$132,3))</f>
        <v>0</v>
      </c>
      <c r="G67" s="22">
        <f t="shared" si="5"/>
        <v>0</v>
      </c>
      <c r="I67" s="23">
        <f>+'Retirement Calculator'!$B$6+J67-1</f>
        <v>63</v>
      </c>
      <c r="J67">
        <f t="shared" si="7"/>
        <v>64</v>
      </c>
      <c r="K67" s="21">
        <f>+IF(J67&lt;='Retirement Calculator'!$B$19,K66*(1+'Retirement Calculator'!$B$13),0)</f>
        <v>0</v>
      </c>
    </row>
    <row r="68" spans="1:11" x14ac:dyDescent="0.45">
      <c r="A68" s="9">
        <f t="shared" si="6"/>
        <v>65</v>
      </c>
      <c r="B68" s="18">
        <f>+IF(A68='Retirement Calculator'!$B$5,'Retirement Calculator'!$B$10,G67)</f>
        <v>0</v>
      </c>
      <c r="C68" s="11">
        <f>+IF(A68&lt;'Retirement Calculator'!$B$6,'Retirement Calculator'!$B$14,'Retirement Calculator'!$B$15)</f>
        <v>0.04</v>
      </c>
      <c r="D68" s="18">
        <f t="shared" ref="D68:D99" si="8">+IF(B68&gt;0,(B68*C68),0)</f>
        <v>0</v>
      </c>
      <c r="E68" s="18">
        <f>+IF(A68&lt;'Retirement Calculator'!$B$5,0,IF(A68&gt;='Retirement Calculator'!$B$6,0,'Retirement Calculator'!$B$29))</f>
        <v>0</v>
      </c>
      <c r="F68" s="18">
        <f>-IF(A68&lt;'Retirement Calculator'!$B$6,0,VLOOKUP(A68,$I$4:$K$132,3))</f>
        <v>0</v>
      </c>
      <c r="G68" s="22">
        <f t="shared" ref="G68:G99" si="9">+B68+E68+F68+D68</f>
        <v>0</v>
      </c>
      <c r="I68" s="23">
        <f>+'Retirement Calculator'!$B$6+J68-1</f>
        <v>64</v>
      </c>
      <c r="J68">
        <f t="shared" si="7"/>
        <v>65</v>
      </c>
      <c r="K68" s="21">
        <f>+IF(J68&lt;='Retirement Calculator'!$B$19,K67*(1+'Retirement Calculator'!$B$13),0)</f>
        <v>0</v>
      </c>
    </row>
    <row r="69" spans="1:11" x14ac:dyDescent="0.45">
      <c r="A69" s="9">
        <f t="shared" ref="A69:A100" si="10">+A68+1</f>
        <v>66</v>
      </c>
      <c r="B69" s="18">
        <f>+IF(A69='Retirement Calculator'!$B$5,'Retirement Calculator'!$B$10,G68)</f>
        <v>0</v>
      </c>
      <c r="C69" s="11">
        <f>+IF(A69&lt;'Retirement Calculator'!$B$6,'Retirement Calculator'!$B$14,'Retirement Calculator'!$B$15)</f>
        <v>0.04</v>
      </c>
      <c r="D69" s="18">
        <f t="shared" si="8"/>
        <v>0</v>
      </c>
      <c r="E69" s="18">
        <f>+IF(A69&lt;'Retirement Calculator'!$B$5,0,IF(A69&gt;='Retirement Calculator'!$B$6,0,'Retirement Calculator'!$B$29))</f>
        <v>0</v>
      </c>
      <c r="F69" s="18">
        <f>-IF(A69&lt;'Retirement Calculator'!$B$6,0,VLOOKUP(A69,$I$4:$K$132,3))</f>
        <v>0</v>
      </c>
      <c r="G69" s="22">
        <f t="shared" si="9"/>
        <v>0</v>
      </c>
      <c r="I69" s="23">
        <f>+'Retirement Calculator'!$B$6+J69-1</f>
        <v>65</v>
      </c>
      <c r="J69">
        <f t="shared" ref="J69:J100" si="11">+J68+1</f>
        <v>66</v>
      </c>
      <c r="K69" s="21">
        <f>+IF(J69&lt;='Retirement Calculator'!$B$19,K68*(1+'Retirement Calculator'!$B$13),0)</f>
        <v>0</v>
      </c>
    </row>
    <row r="70" spans="1:11" x14ac:dyDescent="0.45">
      <c r="A70" s="9">
        <f t="shared" si="10"/>
        <v>67</v>
      </c>
      <c r="B70" s="18">
        <f>+IF(A70='Retirement Calculator'!$B$5,'Retirement Calculator'!$B$10,G69)</f>
        <v>0</v>
      </c>
      <c r="C70" s="11">
        <f>+IF(A70&lt;'Retirement Calculator'!$B$6,'Retirement Calculator'!$B$14,'Retirement Calculator'!$B$15)</f>
        <v>0.04</v>
      </c>
      <c r="D70" s="18">
        <f t="shared" si="8"/>
        <v>0</v>
      </c>
      <c r="E70" s="18">
        <f>+IF(A70&lt;'Retirement Calculator'!$B$5,0,IF(A70&gt;='Retirement Calculator'!$B$6,0,'Retirement Calculator'!$B$29))</f>
        <v>0</v>
      </c>
      <c r="F70" s="18">
        <f>-IF(A70&lt;'Retirement Calculator'!$B$6,0,VLOOKUP(A70,$I$4:$K$132,3))</f>
        <v>0</v>
      </c>
      <c r="G70" s="22">
        <f t="shared" si="9"/>
        <v>0</v>
      </c>
      <c r="I70" s="23">
        <f>+'Retirement Calculator'!$B$6+J70-1</f>
        <v>66</v>
      </c>
      <c r="J70">
        <f t="shared" si="11"/>
        <v>67</v>
      </c>
      <c r="K70" s="21">
        <f>+IF(J70&lt;='Retirement Calculator'!$B$19,K69*(1+'Retirement Calculator'!$B$13),0)</f>
        <v>0</v>
      </c>
    </row>
    <row r="71" spans="1:11" x14ac:dyDescent="0.45">
      <c r="A71" s="9">
        <f t="shared" si="10"/>
        <v>68</v>
      </c>
      <c r="B71" s="18">
        <f>+IF(A71='Retirement Calculator'!$B$5,'Retirement Calculator'!$B$10,G70)</f>
        <v>0</v>
      </c>
      <c r="C71" s="11">
        <f>+IF(A71&lt;'Retirement Calculator'!$B$6,'Retirement Calculator'!$B$14,'Retirement Calculator'!$B$15)</f>
        <v>0.04</v>
      </c>
      <c r="D71" s="18">
        <f t="shared" si="8"/>
        <v>0</v>
      </c>
      <c r="E71" s="18">
        <f>+IF(A71&lt;'Retirement Calculator'!$B$5,0,IF(A71&gt;='Retirement Calculator'!$B$6,0,'Retirement Calculator'!$B$29))</f>
        <v>0</v>
      </c>
      <c r="F71" s="18">
        <f>-IF(A71&lt;'Retirement Calculator'!$B$6,0,VLOOKUP(A71,$I$4:$K$132,3))</f>
        <v>0</v>
      </c>
      <c r="G71" s="22">
        <f t="shared" si="9"/>
        <v>0</v>
      </c>
      <c r="I71" s="23">
        <f>+'Retirement Calculator'!$B$6+J71-1</f>
        <v>67</v>
      </c>
      <c r="J71">
        <f t="shared" si="11"/>
        <v>68</v>
      </c>
      <c r="K71" s="21">
        <f>+IF(J71&lt;='Retirement Calculator'!$B$19,K70*(1+'Retirement Calculator'!$B$13),0)</f>
        <v>0</v>
      </c>
    </row>
    <row r="72" spans="1:11" x14ac:dyDescent="0.45">
      <c r="A72" s="9">
        <f t="shared" si="10"/>
        <v>69</v>
      </c>
      <c r="B72" s="18">
        <f>+IF(A72='Retirement Calculator'!$B$5,'Retirement Calculator'!$B$10,G71)</f>
        <v>0</v>
      </c>
      <c r="C72" s="11">
        <f>+IF(A72&lt;'Retirement Calculator'!$B$6,'Retirement Calculator'!$B$14,'Retirement Calculator'!$B$15)</f>
        <v>0.04</v>
      </c>
      <c r="D72" s="18">
        <f t="shared" si="8"/>
        <v>0</v>
      </c>
      <c r="E72" s="18">
        <f>+IF(A72&lt;'Retirement Calculator'!$B$5,0,IF(A72&gt;='Retirement Calculator'!$B$6,0,'Retirement Calculator'!$B$29))</f>
        <v>0</v>
      </c>
      <c r="F72" s="18">
        <f>-IF(A72&lt;'Retirement Calculator'!$B$6,0,VLOOKUP(A72,$I$4:$K$132,3))</f>
        <v>0</v>
      </c>
      <c r="G72" s="22">
        <f t="shared" si="9"/>
        <v>0</v>
      </c>
      <c r="I72" s="23">
        <f>+'Retirement Calculator'!$B$6+J72-1</f>
        <v>68</v>
      </c>
      <c r="J72">
        <f t="shared" si="11"/>
        <v>69</v>
      </c>
      <c r="K72" s="21">
        <f>+IF(J72&lt;='Retirement Calculator'!$B$19,K71*(1+'Retirement Calculator'!$B$13),0)</f>
        <v>0</v>
      </c>
    </row>
    <row r="73" spans="1:11" x14ac:dyDescent="0.45">
      <c r="A73" s="9">
        <f t="shared" si="10"/>
        <v>70</v>
      </c>
      <c r="B73" s="18">
        <f>+IF(A73='Retirement Calculator'!$B$5,'Retirement Calculator'!$B$10,G72)</f>
        <v>0</v>
      </c>
      <c r="C73" s="11">
        <f>+IF(A73&lt;'Retirement Calculator'!$B$6,'Retirement Calculator'!$B$14,'Retirement Calculator'!$B$15)</f>
        <v>0.04</v>
      </c>
      <c r="D73" s="18">
        <f t="shared" si="8"/>
        <v>0</v>
      </c>
      <c r="E73" s="18">
        <f>+IF(A73&lt;'Retirement Calculator'!$B$5,0,IF(A73&gt;='Retirement Calculator'!$B$6,0,'Retirement Calculator'!$B$29))</f>
        <v>0</v>
      </c>
      <c r="F73" s="18">
        <f>-IF(A73&lt;'Retirement Calculator'!$B$6,0,VLOOKUP(A73,$I$4:$K$132,3))</f>
        <v>0</v>
      </c>
      <c r="G73" s="22">
        <f t="shared" si="9"/>
        <v>0</v>
      </c>
      <c r="I73" s="23">
        <f>+'Retirement Calculator'!$B$6+J73-1</f>
        <v>69</v>
      </c>
      <c r="J73">
        <f t="shared" si="11"/>
        <v>70</v>
      </c>
      <c r="K73" s="21">
        <f>+IF(J73&lt;='Retirement Calculator'!$B$19,K72*(1+'Retirement Calculator'!$B$13),0)</f>
        <v>0</v>
      </c>
    </row>
    <row r="74" spans="1:11" x14ac:dyDescent="0.45">
      <c r="A74" s="9">
        <f t="shared" si="10"/>
        <v>71</v>
      </c>
      <c r="B74" s="18">
        <f>+IF(A74='Retirement Calculator'!$B$5,'Retirement Calculator'!$B$10,G73)</f>
        <v>0</v>
      </c>
      <c r="C74" s="11">
        <f>+IF(A74&lt;'Retirement Calculator'!$B$6,'Retirement Calculator'!$B$14,'Retirement Calculator'!$B$15)</f>
        <v>0.04</v>
      </c>
      <c r="D74" s="18">
        <f t="shared" si="8"/>
        <v>0</v>
      </c>
      <c r="E74" s="18">
        <f>+IF(A74&lt;'Retirement Calculator'!$B$5,0,IF(A74&gt;='Retirement Calculator'!$B$6,0,'Retirement Calculator'!$B$29))</f>
        <v>0</v>
      </c>
      <c r="F74" s="18">
        <f>-IF(A74&lt;'Retirement Calculator'!$B$6,0,VLOOKUP(A74,$I$4:$K$132,3))</f>
        <v>0</v>
      </c>
      <c r="G74" s="22">
        <f t="shared" si="9"/>
        <v>0</v>
      </c>
      <c r="I74" s="23">
        <f>+'Retirement Calculator'!$B$6+J74-1</f>
        <v>70</v>
      </c>
      <c r="J74">
        <f t="shared" si="11"/>
        <v>71</v>
      </c>
      <c r="K74" s="21">
        <f>+IF(J74&lt;='Retirement Calculator'!$B$19,K73*(1+'Retirement Calculator'!$B$13),0)</f>
        <v>0</v>
      </c>
    </row>
    <row r="75" spans="1:11" x14ac:dyDescent="0.45">
      <c r="A75" s="9">
        <f t="shared" si="10"/>
        <v>72</v>
      </c>
      <c r="B75" s="18">
        <f>+IF(A75='Retirement Calculator'!$B$5,'Retirement Calculator'!$B$10,G74)</f>
        <v>0</v>
      </c>
      <c r="C75" s="11">
        <f>+IF(A75&lt;'Retirement Calculator'!$B$6,'Retirement Calculator'!$B$14,'Retirement Calculator'!$B$15)</f>
        <v>0.04</v>
      </c>
      <c r="D75" s="18">
        <f t="shared" si="8"/>
        <v>0</v>
      </c>
      <c r="E75" s="18">
        <f>+IF(A75&lt;'Retirement Calculator'!$B$5,0,IF(A75&gt;='Retirement Calculator'!$B$6,0,'Retirement Calculator'!$B$29))</f>
        <v>0</v>
      </c>
      <c r="F75" s="18">
        <f>-IF(A75&lt;'Retirement Calculator'!$B$6,0,VLOOKUP(A75,$I$4:$K$132,3))</f>
        <v>0</v>
      </c>
      <c r="G75" s="22">
        <f t="shared" si="9"/>
        <v>0</v>
      </c>
      <c r="I75" s="23">
        <f>+'Retirement Calculator'!$B$6+J75-1</f>
        <v>71</v>
      </c>
      <c r="J75">
        <f t="shared" si="11"/>
        <v>72</v>
      </c>
      <c r="K75" s="21">
        <f>+IF(J75&lt;='Retirement Calculator'!$B$19,K74*(1+'Retirement Calculator'!$B$13),0)</f>
        <v>0</v>
      </c>
    </row>
    <row r="76" spans="1:11" x14ac:dyDescent="0.45">
      <c r="A76" s="9">
        <f t="shared" si="10"/>
        <v>73</v>
      </c>
      <c r="B76" s="18">
        <f>+IF(A76='Retirement Calculator'!$B$5,'Retirement Calculator'!$B$10,G75)</f>
        <v>0</v>
      </c>
      <c r="C76" s="11">
        <f>+IF(A76&lt;'Retirement Calculator'!$B$6,'Retirement Calculator'!$B$14,'Retirement Calculator'!$B$15)</f>
        <v>0.04</v>
      </c>
      <c r="D76" s="18">
        <f t="shared" si="8"/>
        <v>0</v>
      </c>
      <c r="E76" s="18">
        <f>+IF(A76&lt;'Retirement Calculator'!$B$5,0,IF(A76&gt;='Retirement Calculator'!$B$6,0,'Retirement Calculator'!$B$29))</f>
        <v>0</v>
      </c>
      <c r="F76" s="18">
        <f>-IF(A76&lt;'Retirement Calculator'!$B$6,0,VLOOKUP(A76,$I$4:$K$132,3))</f>
        <v>0</v>
      </c>
      <c r="G76" s="22">
        <f t="shared" si="9"/>
        <v>0</v>
      </c>
      <c r="I76" s="23">
        <f>+'Retirement Calculator'!$B$6+J76-1</f>
        <v>72</v>
      </c>
      <c r="J76">
        <f t="shared" si="11"/>
        <v>73</v>
      </c>
      <c r="K76" s="21">
        <f>+IF(J76&lt;='Retirement Calculator'!$B$19,K75*(1+'Retirement Calculator'!$B$13),0)</f>
        <v>0</v>
      </c>
    </row>
    <row r="77" spans="1:11" x14ac:dyDescent="0.45">
      <c r="A77" s="9">
        <f t="shared" si="10"/>
        <v>74</v>
      </c>
      <c r="B77" s="18">
        <f>+IF(A77='Retirement Calculator'!$B$5,'Retirement Calculator'!$B$10,G76)</f>
        <v>0</v>
      </c>
      <c r="C77" s="11">
        <f>+IF(A77&lt;'Retirement Calculator'!$B$6,'Retirement Calculator'!$B$14,'Retirement Calculator'!$B$15)</f>
        <v>0.04</v>
      </c>
      <c r="D77" s="18">
        <f t="shared" si="8"/>
        <v>0</v>
      </c>
      <c r="E77" s="18">
        <f>+IF(A77&lt;'Retirement Calculator'!$B$5,0,IF(A77&gt;='Retirement Calculator'!$B$6,0,'Retirement Calculator'!$B$29))</f>
        <v>0</v>
      </c>
      <c r="F77" s="18">
        <f>-IF(A77&lt;'Retirement Calculator'!$B$6,0,VLOOKUP(A77,$I$4:$K$132,3))</f>
        <v>0</v>
      </c>
      <c r="G77" s="22">
        <f t="shared" si="9"/>
        <v>0</v>
      </c>
      <c r="I77" s="23">
        <f>+'Retirement Calculator'!$B$6+J77-1</f>
        <v>73</v>
      </c>
      <c r="J77">
        <f t="shared" si="11"/>
        <v>74</v>
      </c>
      <c r="K77" s="21">
        <f>+IF(J77&lt;='Retirement Calculator'!$B$19,K76*(1+'Retirement Calculator'!$B$13),0)</f>
        <v>0</v>
      </c>
    </row>
    <row r="78" spans="1:11" x14ac:dyDescent="0.45">
      <c r="A78" s="9">
        <f t="shared" si="10"/>
        <v>75</v>
      </c>
      <c r="B78" s="18">
        <f>+IF(A78='Retirement Calculator'!$B$5,'Retirement Calculator'!$B$10,G77)</f>
        <v>0</v>
      </c>
      <c r="C78" s="11">
        <f>+IF(A78&lt;'Retirement Calculator'!$B$6,'Retirement Calculator'!$B$14,'Retirement Calculator'!$B$15)</f>
        <v>0.04</v>
      </c>
      <c r="D78" s="18">
        <f t="shared" si="8"/>
        <v>0</v>
      </c>
      <c r="E78" s="18">
        <f>+IF(A78&lt;'Retirement Calculator'!$B$5,0,IF(A78&gt;='Retirement Calculator'!$B$6,0,'Retirement Calculator'!$B$29))</f>
        <v>0</v>
      </c>
      <c r="F78" s="18">
        <f>-IF(A78&lt;'Retirement Calculator'!$B$6,0,VLOOKUP(A78,$I$4:$K$132,3))</f>
        <v>0</v>
      </c>
      <c r="G78" s="22">
        <f t="shared" si="9"/>
        <v>0</v>
      </c>
      <c r="I78" s="23">
        <f>+'Retirement Calculator'!$B$6+J78-1</f>
        <v>74</v>
      </c>
      <c r="J78">
        <f t="shared" si="11"/>
        <v>75</v>
      </c>
      <c r="K78" s="21">
        <f>+IF(J78&lt;='Retirement Calculator'!$B$19,K77*(1+'Retirement Calculator'!$B$13),0)</f>
        <v>0</v>
      </c>
    </row>
    <row r="79" spans="1:11" x14ac:dyDescent="0.45">
      <c r="A79" s="9">
        <f t="shared" si="10"/>
        <v>76</v>
      </c>
      <c r="B79" s="18">
        <f>+IF(A79='Retirement Calculator'!$B$5,'Retirement Calculator'!$B$10,G78)</f>
        <v>0</v>
      </c>
      <c r="C79" s="11">
        <f>+IF(A79&lt;'Retirement Calculator'!$B$6,'Retirement Calculator'!$B$14,'Retirement Calculator'!$B$15)</f>
        <v>0.04</v>
      </c>
      <c r="D79" s="18">
        <f t="shared" si="8"/>
        <v>0</v>
      </c>
      <c r="E79" s="18">
        <f>+IF(A79&lt;'Retirement Calculator'!$B$5,0,IF(A79&gt;='Retirement Calculator'!$B$6,0,'Retirement Calculator'!$B$29))</f>
        <v>0</v>
      </c>
      <c r="F79" s="18">
        <f>-IF(A79&lt;'Retirement Calculator'!$B$6,0,VLOOKUP(A79,$I$4:$K$132,3))</f>
        <v>0</v>
      </c>
      <c r="G79" s="22">
        <f t="shared" si="9"/>
        <v>0</v>
      </c>
      <c r="I79" s="23">
        <f>+'Retirement Calculator'!$B$6+J79-1</f>
        <v>75</v>
      </c>
      <c r="J79">
        <f t="shared" si="11"/>
        <v>76</v>
      </c>
      <c r="K79" s="21">
        <f>+IF(J79&lt;='Retirement Calculator'!$B$19,K78*(1+'Retirement Calculator'!$B$13),0)</f>
        <v>0</v>
      </c>
    </row>
    <row r="80" spans="1:11" x14ac:dyDescent="0.45">
      <c r="A80" s="9">
        <f t="shared" si="10"/>
        <v>77</v>
      </c>
      <c r="B80" s="18">
        <f>+IF(A80='Retirement Calculator'!$B$5,'Retirement Calculator'!$B$10,G79)</f>
        <v>0</v>
      </c>
      <c r="C80" s="11">
        <f>+IF(A80&lt;'Retirement Calculator'!$B$6,'Retirement Calculator'!$B$14,'Retirement Calculator'!$B$15)</f>
        <v>0.04</v>
      </c>
      <c r="D80" s="18">
        <f t="shared" si="8"/>
        <v>0</v>
      </c>
      <c r="E80" s="18">
        <f>+IF(A80&lt;'Retirement Calculator'!$B$5,0,IF(A80&gt;='Retirement Calculator'!$B$6,0,'Retirement Calculator'!$B$29))</f>
        <v>0</v>
      </c>
      <c r="F80" s="18">
        <f>-IF(A80&lt;'Retirement Calculator'!$B$6,0,VLOOKUP(A80,$I$4:$K$132,3))</f>
        <v>0</v>
      </c>
      <c r="G80" s="22">
        <f t="shared" si="9"/>
        <v>0</v>
      </c>
      <c r="I80" s="23">
        <f>+'Retirement Calculator'!$B$6+J80-1</f>
        <v>76</v>
      </c>
      <c r="J80">
        <f t="shared" si="11"/>
        <v>77</v>
      </c>
      <c r="K80" s="21">
        <f>+IF(J80&lt;='Retirement Calculator'!$B$19,K79*(1+'Retirement Calculator'!$B$13),0)</f>
        <v>0</v>
      </c>
    </row>
    <row r="81" spans="1:11" x14ac:dyDescent="0.45">
      <c r="A81" s="9">
        <f t="shared" si="10"/>
        <v>78</v>
      </c>
      <c r="B81" s="18">
        <f>+IF(A81='Retirement Calculator'!$B$5,'Retirement Calculator'!$B$10,G80)</f>
        <v>0</v>
      </c>
      <c r="C81" s="11">
        <f>+IF(A81&lt;'Retirement Calculator'!$B$6,'Retirement Calculator'!$B$14,'Retirement Calculator'!$B$15)</f>
        <v>0.04</v>
      </c>
      <c r="D81" s="18">
        <f t="shared" si="8"/>
        <v>0</v>
      </c>
      <c r="E81" s="18">
        <f>+IF(A81&lt;'Retirement Calculator'!$B$5,0,IF(A81&gt;='Retirement Calculator'!$B$6,0,'Retirement Calculator'!$B$29))</f>
        <v>0</v>
      </c>
      <c r="F81" s="18">
        <f>-IF(A81&lt;'Retirement Calculator'!$B$6,0,VLOOKUP(A81,$I$4:$K$132,3))</f>
        <v>0</v>
      </c>
      <c r="G81" s="22">
        <f t="shared" si="9"/>
        <v>0</v>
      </c>
      <c r="I81" s="23">
        <f>+'Retirement Calculator'!$B$6+J81-1</f>
        <v>77</v>
      </c>
      <c r="J81">
        <f t="shared" si="11"/>
        <v>78</v>
      </c>
      <c r="K81" s="21">
        <f>+IF(J81&lt;='Retirement Calculator'!$B$19,K80*(1+'Retirement Calculator'!$B$13),0)</f>
        <v>0</v>
      </c>
    </row>
    <row r="82" spans="1:11" x14ac:dyDescent="0.45">
      <c r="A82" s="9">
        <f t="shared" si="10"/>
        <v>79</v>
      </c>
      <c r="B82" s="18">
        <f>+IF(A82='Retirement Calculator'!$B$5,'Retirement Calculator'!$B$10,G81)</f>
        <v>0</v>
      </c>
      <c r="C82" s="11">
        <f>+IF(A82&lt;'Retirement Calculator'!$B$6,'Retirement Calculator'!$B$14,'Retirement Calculator'!$B$15)</f>
        <v>0.04</v>
      </c>
      <c r="D82" s="18">
        <f t="shared" si="8"/>
        <v>0</v>
      </c>
      <c r="E82" s="18">
        <f>+IF(A82&lt;'Retirement Calculator'!$B$5,0,IF(A82&gt;='Retirement Calculator'!$B$6,0,'Retirement Calculator'!$B$29))</f>
        <v>0</v>
      </c>
      <c r="F82" s="18">
        <f>-IF(A82&lt;'Retirement Calculator'!$B$6,0,VLOOKUP(A82,$I$4:$K$132,3))</f>
        <v>0</v>
      </c>
      <c r="G82" s="22">
        <f t="shared" si="9"/>
        <v>0</v>
      </c>
      <c r="I82" s="23">
        <f>+'Retirement Calculator'!$B$6+J82-1</f>
        <v>78</v>
      </c>
      <c r="J82">
        <f t="shared" si="11"/>
        <v>79</v>
      </c>
      <c r="K82" s="21">
        <f>+IF(J82&lt;='Retirement Calculator'!$B$19,K81*(1+'Retirement Calculator'!$B$13),0)</f>
        <v>0</v>
      </c>
    </row>
    <row r="83" spans="1:11" x14ac:dyDescent="0.45">
      <c r="A83" s="9">
        <f t="shared" si="10"/>
        <v>80</v>
      </c>
      <c r="B83" s="18">
        <f>+IF(A83='Retirement Calculator'!$B$5,'Retirement Calculator'!$B$10,G82)</f>
        <v>0</v>
      </c>
      <c r="C83" s="11">
        <f>+IF(A83&lt;'Retirement Calculator'!$B$6,'Retirement Calculator'!$B$14,'Retirement Calculator'!$B$15)</f>
        <v>0.04</v>
      </c>
      <c r="D83" s="18">
        <f t="shared" si="8"/>
        <v>0</v>
      </c>
      <c r="E83" s="18">
        <f>+IF(A83&lt;'Retirement Calculator'!$B$5,0,IF(A83&gt;='Retirement Calculator'!$B$6,0,'Retirement Calculator'!$B$29))</f>
        <v>0</v>
      </c>
      <c r="F83" s="18">
        <f>-IF(A83&lt;'Retirement Calculator'!$B$6,0,VLOOKUP(A83,$I$4:$K$132,3))</f>
        <v>0</v>
      </c>
      <c r="G83" s="22">
        <f t="shared" si="9"/>
        <v>0</v>
      </c>
      <c r="I83" s="23">
        <f>+'Retirement Calculator'!$B$6+J83-1</f>
        <v>79</v>
      </c>
      <c r="J83">
        <f t="shared" si="11"/>
        <v>80</v>
      </c>
      <c r="K83" s="21">
        <f>+IF(J83&lt;='Retirement Calculator'!$B$19,K82*(1+'Retirement Calculator'!$B$13),0)</f>
        <v>0</v>
      </c>
    </row>
    <row r="84" spans="1:11" x14ac:dyDescent="0.45">
      <c r="A84" s="9">
        <f t="shared" si="10"/>
        <v>81</v>
      </c>
      <c r="B84" s="18">
        <f>+IF(A84='Retirement Calculator'!$B$5,'Retirement Calculator'!$B$10,G83)</f>
        <v>0</v>
      </c>
      <c r="C84" s="11">
        <f>+IF(A84&lt;'Retirement Calculator'!$B$6,'Retirement Calculator'!$B$14,'Retirement Calculator'!$B$15)</f>
        <v>0.04</v>
      </c>
      <c r="D84" s="18">
        <f t="shared" si="8"/>
        <v>0</v>
      </c>
      <c r="E84" s="18">
        <f>+IF(A84&lt;'Retirement Calculator'!$B$5,0,IF(A84&gt;='Retirement Calculator'!$B$6,0,'Retirement Calculator'!$B$29))</f>
        <v>0</v>
      </c>
      <c r="F84" s="18">
        <f>-IF(A84&lt;'Retirement Calculator'!$B$6,0,VLOOKUP(A84,$I$4:$K$132,3))</f>
        <v>0</v>
      </c>
      <c r="G84" s="22">
        <f t="shared" si="9"/>
        <v>0</v>
      </c>
      <c r="I84" s="23">
        <f>+'Retirement Calculator'!$B$6+J84-1</f>
        <v>80</v>
      </c>
      <c r="J84">
        <f t="shared" si="11"/>
        <v>81</v>
      </c>
      <c r="K84" s="21">
        <f>+IF(J84&lt;='Retirement Calculator'!$B$19,K83*(1+'Retirement Calculator'!$B$13),0)</f>
        <v>0</v>
      </c>
    </row>
    <row r="85" spans="1:11" x14ac:dyDescent="0.45">
      <c r="A85" s="9">
        <f t="shared" si="10"/>
        <v>82</v>
      </c>
      <c r="B85" s="18">
        <f>+IF(A85='Retirement Calculator'!$B$5,'Retirement Calculator'!$B$10,G84)</f>
        <v>0</v>
      </c>
      <c r="C85" s="11">
        <f>+IF(A85&lt;'Retirement Calculator'!$B$6,'Retirement Calculator'!$B$14,'Retirement Calculator'!$B$15)</f>
        <v>0.04</v>
      </c>
      <c r="D85" s="18">
        <f t="shared" si="8"/>
        <v>0</v>
      </c>
      <c r="E85" s="18">
        <f>+IF(A85&lt;'Retirement Calculator'!$B$5,0,IF(A85&gt;='Retirement Calculator'!$B$6,0,'Retirement Calculator'!$B$29))</f>
        <v>0</v>
      </c>
      <c r="F85" s="18">
        <f>-IF(A85&lt;'Retirement Calculator'!$B$6,0,VLOOKUP(A85,$I$4:$K$132,3))</f>
        <v>0</v>
      </c>
      <c r="G85" s="22">
        <f t="shared" si="9"/>
        <v>0</v>
      </c>
      <c r="I85" s="23">
        <f>+'Retirement Calculator'!$B$6+J85-1</f>
        <v>81</v>
      </c>
      <c r="J85">
        <f t="shared" si="11"/>
        <v>82</v>
      </c>
      <c r="K85" s="21">
        <f>+IF(J85&lt;='Retirement Calculator'!$B$19,K84*(1+'Retirement Calculator'!$B$13),0)</f>
        <v>0</v>
      </c>
    </row>
    <row r="86" spans="1:11" x14ac:dyDescent="0.45">
      <c r="A86" s="9">
        <f t="shared" si="10"/>
        <v>83</v>
      </c>
      <c r="B86" s="18">
        <f>+IF(A86='Retirement Calculator'!$B$5,'Retirement Calculator'!$B$10,G85)</f>
        <v>0</v>
      </c>
      <c r="C86" s="11">
        <f>+IF(A86&lt;'Retirement Calculator'!$B$6,'Retirement Calculator'!$B$14,'Retirement Calculator'!$B$15)</f>
        <v>0.04</v>
      </c>
      <c r="D86" s="18">
        <f t="shared" si="8"/>
        <v>0</v>
      </c>
      <c r="E86" s="18">
        <f>+IF(A86&lt;'Retirement Calculator'!$B$5,0,IF(A86&gt;='Retirement Calculator'!$B$6,0,'Retirement Calculator'!$B$29))</f>
        <v>0</v>
      </c>
      <c r="F86" s="18">
        <f>-IF(A86&lt;'Retirement Calculator'!$B$6,0,VLOOKUP(A86,$I$4:$K$132,3))</f>
        <v>0</v>
      </c>
      <c r="G86" s="22">
        <f t="shared" si="9"/>
        <v>0</v>
      </c>
      <c r="I86" s="23">
        <f>+'Retirement Calculator'!$B$6+J86-1</f>
        <v>82</v>
      </c>
      <c r="J86">
        <f t="shared" si="11"/>
        <v>83</v>
      </c>
      <c r="K86" s="21">
        <f>+IF(J86&lt;='Retirement Calculator'!$B$19,K85*(1+'Retirement Calculator'!$B$13),0)</f>
        <v>0</v>
      </c>
    </row>
    <row r="87" spans="1:11" x14ac:dyDescent="0.45">
      <c r="A87" s="9">
        <f t="shared" si="10"/>
        <v>84</v>
      </c>
      <c r="B87" s="18">
        <f>+IF(A87='Retirement Calculator'!$B$5,'Retirement Calculator'!$B$10,G86)</f>
        <v>0</v>
      </c>
      <c r="C87" s="11">
        <f>+IF(A87&lt;'Retirement Calculator'!$B$6,'Retirement Calculator'!$B$14,'Retirement Calculator'!$B$15)</f>
        <v>0.04</v>
      </c>
      <c r="D87" s="18">
        <f t="shared" si="8"/>
        <v>0</v>
      </c>
      <c r="E87" s="18">
        <f>+IF(A87&lt;'Retirement Calculator'!$B$5,0,IF(A87&gt;='Retirement Calculator'!$B$6,0,'Retirement Calculator'!$B$29))</f>
        <v>0</v>
      </c>
      <c r="F87" s="18">
        <f>-IF(A87&lt;'Retirement Calculator'!$B$6,0,VLOOKUP(A87,$I$4:$K$132,3))</f>
        <v>0</v>
      </c>
      <c r="G87" s="22">
        <f t="shared" si="9"/>
        <v>0</v>
      </c>
      <c r="I87" s="23">
        <f>+'Retirement Calculator'!$B$6+J87-1</f>
        <v>83</v>
      </c>
      <c r="J87">
        <f t="shared" si="11"/>
        <v>84</v>
      </c>
      <c r="K87" s="21">
        <f>+IF(J87&lt;='Retirement Calculator'!$B$19,K86*(1+'Retirement Calculator'!$B$13),0)</f>
        <v>0</v>
      </c>
    </row>
    <row r="88" spans="1:11" x14ac:dyDescent="0.45">
      <c r="A88" s="9">
        <f t="shared" si="10"/>
        <v>85</v>
      </c>
      <c r="B88" s="18">
        <f>+IF(A88='Retirement Calculator'!$B$5,'Retirement Calculator'!$B$10,G87)</f>
        <v>0</v>
      </c>
      <c r="C88" s="11">
        <f>+IF(A88&lt;'Retirement Calculator'!$B$6,'Retirement Calculator'!$B$14,'Retirement Calculator'!$B$15)</f>
        <v>0.04</v>
      </c>
      <c r="D88" s="18">
        <f t="shared" si="8"/>
        <v>0</v>
      </c>
      <c r="E88" s="18">
        <f>+IF(A88&lt;'Retirement Calculator'!$B$5,0,IF(A88&gt;='Retirement Calculator'!$B$6,0,'Retirement Calculator'!$B$29))</f>
        <v>0</v>
      </c>
      <c r="F88" s="18">
        <f>-IF(A88&lt;'Retirement Calculator'!$B$6,0,VLOOKUP(A88,$I$4:$K$132,3))</f>
        <v>0</v>
      </c>
      <c r="G88" s="22">
        <f t="shared" si="9"/>
        <v>0</v>
      </c>
      <c r="I88" s="23">
        <f>+'Retirement Calculator'!$B$6+J88-1</f>
        <v>84</v>
      </c>
      <c r="J88">
        <f t="shared" si="11"/>
        <v>85</v>
      </c>
      <c r="K88" s="21">
        <f>+IF(J88&lt;='Retirement Calculator'!$B$19,K87*(1+'Retirement Calculator'!$B$13),0)</f>
        <v>0</v>
      </c>
    </row>
    <row r="89" spans="1:11" x14ac:dyDescent="0.45">
      <c r="A89" s="9">
        <f t="shared" si="10"/>
        <v>86</v>
      </c>
      <c r="B89" s="18">
        <f>+IF(A89='Retirement Calculator'!$B$5,'Retirement Calculator'!$B$10,G88)</f>
        <v>0</v>
      </c>
      <c r="C89" s="11">
        <f>+IF(A89&lt;'Retirement Calculator'!$B$6,'Retirement Calculator'!$B$14,'Retirement Calculator'!$B$15)</f>
        <v>0.04</v>
      </c>
      <c r="D89" s="18">
        <f t="shared" si="8"/>
        <v>0</v>
      </c>
      <c r="E89" s="18">
        <f>+IF(A89&lt;'Retirement Calculator'!$B$5,0,IF(A89&gt;='Retirement Calculator'!$B$6,0,'Retirement Calculator'!$B$29))</f>
        <v>0</v>
      </c>
      <c r="F89" s="18">
        <f>-IF(A89&lt;'Retirement Calculator'!$B$6,0,VLOOKUP(A89,$I$4:$K$132,3))</f>
        <v>0</v>
      </c>
      <c r="G89" s="22">
        <f t="shared" si="9"/>
        <v>0</v>
      </c>
      <c r="I89" s="23">
        <f>+'Retirement Calculator'!$B$6+J89-1</f>
        <v>85</v>
      </c>
      <c r="J89">
        <f t="shared" si="11"/>
        <v>86</v>
      </c>
      <c r="K89" s="21">
        <f>+IF(J89&lt;='Retirement Calculator'!$B$19,K88*(1+'Retirement Calculator'!$B$13),0)</f>
        <v>0</v>
      </c>
    </row>
    <row r="90" spans="1:11" x14ac:dyDescent="0.45">
      <c r="A90" s="9">
        <f t="shared" si="10"/>
        <v>87</v>
      </c>
      <c r="B90" s="18">
        <f>+IF(A90='Retirement Calculator'!$B$5,'Retirement Calculator'!$B$10,G89)</f>
        <v>0</v>
      </c>
      <c r="C90" s="11">
        <f>+IF(A90&lt;'Retirement Calculator'!$B$6,'Retirement Calculator'!$B$14,'Retirement Calculator'!$B$15)</f>
        <v>0.04</v>
      </c>
      <c r="D90" s="18">
        <f t="shared" si="8"/>
        <v>0</v>
      </c>
      <c r="E90" s="18">
        <f>+IF(A90&lt;'Retirement Calculator'!$B$5,0,IF(A90&gt;='Retirement Calculator'!$B$6,0,'Retirement Calculator'!$B$29))</f>
        <v>0</v>
      </c>
      <c r="F90" s="18">
        <f>-IF(A90&lt;'Retirement Calculator'!$B$6,0,VLOOKUP(A90,$I$4:$K$132,3))</f>
        <v>0</v>
      </c>
      <c r="G90" s="22">
        <f t="shared" si="9"/>
        <v>0</v>
      </c>
      <c r="I90" s="23">
        <f>+'Retirement Calculator'!$B$6+J90-1</f>
        <v>86</v>
      </c>
      <c r="J90">
        <f t="shared" si="11"/>
        <v>87</v>
      </c>
      <c r="K90" s="21">
        <f>+IF(J90&lt;='Retirement Calculator'!$B$19,K89*(1+'Retirement Calculator'!$B$13),0)</f>
        <v>0</v>
      </c>
    </row>
    <row r="91" spans="1:11" x14ac:dyDescent="0.45">
      <c r="A91" s="9">
        <f t="shared" si="10"/>
        <v>88</v>
      </c>
      <c r="B91" s="18">
        <f>+IF(A91='Retirement Calculator'!$B$5,'Retirement Calculator'!$B$10,G90)</f>
        <v>0</v>
      </c>
      <c r="C91" s="11">
        <f>+IF(A91&lt;'Retirement Calculator'!$B$6,'Retirement Calculator'!$B$14,'Retirement Calculator'!$B$15)</f>
        <v>0.04</v>
      </c>
      <c r="D91" s="18">
        <f t="shared" si="8"/>
        <v>0</v>
      </c>
      <c r="E91" s="18">
        <f>+IF(A91&lt;'Retirement Calculator'!$B$5,0,IF(A91&gt;='Retirement Calculator'!$B$6,0,'Retirement Calculator'!$B$29))</f>
        <v>0</v>
      </c>
      <c r="F91" s="18">
        <f>-IF(A91&lt;'Retirement Calculator'!$B$6,0,VLOOKUP(A91,$I$4:$K$132,3))</f>
        <v>0</v>
      </c>
      <c r="G91" s="22">
        <f t="shared" si="9"/>
        <v>0</v>
      </c>
      <c r="I91" s="23">
        <f>+'Retirement Calculator'!$B$6+J91-1</f>
        <v>87</v>
      </c>
      <c r="J91">
        <f t="shared" si="11"/>
        <v>88</v>
      </c>
      <c r="K91" s="21">
        <f>+IF(J91&lt;='Retirement Calculator'!$B$19,K90*(1+'Retirement Calculator'!$B$13),0)</f>
        <v>0</v>
      </c>
    </row>
    <row r="92" spans="1:11" x14ac:dyDescent="0.45">
      <c r="A92" s="9">
        <f t="shared" si="10"/>
        <v>89</v>
      </c>
      <c r="B92" s="18">
        <f>+IF(A92='Retirement Calculator'!$B$5,'Retirement Calculator'!$B$10,G91)</f>
        <v>0</v>
      </c>
      <c r="C92" s="11">
        <f>+IF(A92&lt;'Retirement Calculator'!$B$6,'Retirement Calculator'!$B$14,'Retirement Calculator'!$B$15)</f>
        <v>0.04</v>
      </c>
      <c r="D92" s="18">
        <f t="shared" si="8"/>
        <v>0</v>
      </c>
      <c r="E92" s="18">
        <f>+IF(A92&lt;'Retirement Calculator'!$B$5,0,IF(A92&gt;='Retirement Calculator'!$B$6,0,'Retirement Calculator'!$B$29))</f>
        <v>0</v>
      </c>
      <c r="F92" s="18">
        <f>-IF(A92&lt;'Retirement Calculator'!$B$6,0,VLOOKUP(A92,$I$4:$K$132,3))</f>
        <v>0</v>
      </c>
      <c r="G92" s="22">
        <f t="shared" si="9"/>
        <v>0</v>
      </c>
      <c r="I92" s="23">
        <f>+'Retirement Calculator'!$B$6+J92-1</f>
        <v>88</v>
      </c>
      <c r="J92">
        <f t="shared" si="11"/>
        <v>89</v>
      </c>
      <c r="K92" s="21">
        <f>+IF(J92&lt;='Retirement Calculator'!$B$19,K91*(1+'Retirement Calculator'!$B$13),0)</f>
        <v>0</v>
      </c>
    </row>
    <row r="93" spans="1:11" x14ac:dyDescent="0.45">
      <c r="A93" s="9">
        <f t="shared" si="10"/>
        <v>90</v>
      </c>
      <c r="B93" s="18">
        <f>+IF(A93='Retirement Calculator'!$B$5,'Retirement Calculator'!$B$10,G92)</f>
        <v>0</v>
      </c>
      <c r="C93" s="11">
        <f>+IF(A93&lt;'Retirement Calculator'!$B$6,'Retirement Calculator'!$B$14,'Retirement Calculator'!$B$15)</f>
        <v>0.04</v>
      </c>
      <c r="D93" s="18">
        <f t="shared" si="8"/>
        <v>0</v>
      </c>
      <c r="E93" s="18">
        <f>+IF(A93&lt;'Retirement Calculator'!$B$5,0,IF(A93&gt;='Retirement Calculator'!$B$6,0,'Retirement Calculator'!$B$29))</f>
        <v>0</v>
      </c>
      <c r="F93" s="18">
        <f>-IF(A93&lt;'Retirement Calculator'!$B$6,0,VLOOKUP(A93,$I$4:$K$132,3))</f>
        <v>0</v>
      </c>
      <c r="G93" s="22">
        <f t="shared" si="9"/>
        <v>0</v>
      </c>
      <c r="I93" s="23">
        <f>+'Retirement Calculator'!$B$6+J93-1</f>
        <v>89</v>
      </c>
      <c r="J93">
        <f t="shared" si="11"/>
        <v>90</v>
      </c>
      <c r="K93" s="21">
        <f>+IF(J93&lt;='Retirement Calculator'!$B$19,K92*(1+'Retirement Calculator'!$B$13),0)</f>
        <v>0</v>
      </c>
    </row>
    <row r="94" spans="1:11" x14ac:dyDescent="0.45">
      <c r="A94" s="9">
        <f t="shared" si="10"/>
        <v>91</v>
      </c>
      <c r="B94" s="18">
        <f>+IF(A94='Retirement Calculator'!$B$5,'Retirement Calculator'!$B$10,G93)</f>
        <v>0</v>
      </c>
      <c r="C94" s="11">
        <f>+IF(A94&lt;'Retirement Calculator'!$B$6,'Retirement Calculator'!$B$14,'Retirement Calculator'!$B$15)</f>
        <v>0.04</v>
      </c>
      <c r="D94" s="18">
        <f t="shared" si="8"/>
        <v>0</v>
      </c>
      <c r="E94" s="18">
        <f>+IF(A94&lt;'Retirement Calculator'!$B$5,0,IF(A94&gt;='Retirement Calculator'!$B$6,0,'Retirement Calculator'!$B$29))</f>
        <v>0</v>
      </c>
      <c r="F94" s="18">
        <f>-IF(A94&lt;'Retirement Calculator'!$B$6,0,VLOOKUP(A94,$I$4:$K$132,3))</f>
        <v>0</v>
      </c>
      <c r="G94" s="22">
        <f t="shared" si="9"/>
        <v>0</v>
      </c>
      <c r="I94" s="23">
        <f>+'Retirement Calculator'!$B$6+J94-1</f>
        <v>90</v>
      </c>
      <c r="J94">
        <f t="shared" si="11"/>
        <v>91</v>
      </c>
      <c r="K94" s="21">
        <f>+IF(J94&lt;='Retirement Calculator'!$B$19,K93*(1+'Retirement Calculator'!$B$13),0)</f>
        <v>0</v>
      </c>
    </row>
    <row r="95" spans="1:11" x14ac:dyDescent="0.45">
      <c r="A95" s="9">
        <f t="shared" si="10"/>
        <v>92</v>
      </c>
      <c r="B95" s="18">
        <f>+IF(A95='Retirement Calculator'!$B$5,'Retirement Calculator'!$B$10,G94)</f>
        <v>0</v>
      </c>
      <c r="C95" s="11">
        <f>+IF(A95&lt;'Retirement Calculator'!$B$6,'Retirement Calculator'!$B$14,'Retirement Calculator'!$B$15)</f>
        <v>0.04</v>
      </c>
      <c r="D95" s="18">
        <f t="shared" si="8"/>
        <v>0</v>
      </c>
      <c r="E95" s="18">
        <f>+IF(A95&lt;'Retirement Calculator'!$B$5,0,IF(A95&gt;='Retirement Calculator'!$B$6,0,'Retirement Calculator'!$B$29))</f>
        <v>0</v>
      </c>
      <c r="F95" s="18">
        <f>-IF(A95&lt;'Retirement Calculator'!$B$6,0,VLOOKUP(A95,$I$4:$K$132,3))</f>
        <v>0</v>
      </c>
      <c r="G95" s="22">
        <f t="shared" si="9"/>
        <v>0</v>
      </c>
      <c r="I95" s="23">
        <f>+'Retirement Calculator'!$B$6+J95-1</f>
        <v>91</v>
      </c>
      <c r="J95">
        <f t="shared" si="11"/>
        <v>92</v>
      </c>
      <c r="K95" s="21">
        <f>+IF(J95&lt;='Retirement Calculator'!$B$19,K94*(1+'Retirement Calculator'!$B$13),0)</f>
        <v>0</v>
      </c>
    </row>
    <row r="96" spans="1:11" x14ac:dyDescent="0.45">
      <c r="A96" s="9">
        <f t="shared" si="10"/>
        <v>93</v>
      </c>
      <c r="B96" s="18">
        <f>+IF(A96='Retirement Calculator'!$B$5,'Retirement Calculator'!$B$10,G95)</f>
        <v>0</v>
      </c>
      <c r="C96" s="11">
        <f>+IF(A96&lt;'Retirement Calculator'!$B$6,'Retirement Calculator'!$B$14,'Retirement Calculator'!$B$15)</f>
        <v>0.04</v>
      </c>
      <c r="D96" s="18">
        <f t="shared" si="8"/>
        <v>0</v>
      </c>
      <c r="E96" s="18">
        <f>+IF(A96&lt;'Retirement Calculator'!$B$5,0,IF(A96&gt;='Retirement Calculator'!$B$6,0,'Retirement Calculator'!$B$29))</f>
        <v>0</v>
      </c>
      <c r="F96" s="18">
        <f>-IF(A96&lt;'Retirement Calculator'!$B$6,0,VLOOKUP(A96,$I$4:$K$132,3))</f>
        <v>0</v>
      </c>
      <c r="G96" s="22">
        <f t="shared" si="9"/>
        <v>0</v>
      </c>
      <c r="I96" s="23">
        <f>+'Retirement Calculator'!$B$6+J96-1</f>
        <v>92</v>
      </c>
      <c r="J96">
        <f t="shared" si="11"/>
        <v>93</v>
      </c>
      <c r="K96" s="21">
        <f>+IF(J96&lt;='Retirement Calculator'!$B$19,K95*(1+'Retirement Calculator'!$B$13),0)</f>
        <v>0</v>
      </c>
    </row>
    <row r="97" spans="1:11" x14ac:dyDescent="0.45">
      <c r="A97" s="9">
        <f t="shared" si="10"/>
        <v>94</v>
      </c>
      <c r="B97" s="18">
        <f>+IF(A97='Retirement Calculator'!$B$5,'Retirement Calculator'!$B$10,G96)</f>
        <v>0</v>
      </c>
      <c r="C97" s="11">
        <f>+IF(A97&lt;'Retirement Calculator'!$B$6,'Retirement Calculator'!$B$14,'Retirement Calculator'!$B$15)</f>
        <v>0.04</v>
      </c>
      <c r="D97" s="18">
        <f t="shared" si="8"/>
        <v>0</v>
      </c>
      <c r="E97" s="18">
        <f>+IF(A97&lt;'Retirement Calculator'!$B$5,0,IF(A97&gt;='Retirement Calculator'!$B$6,0,'Retirement Calculator'!$B$29))</f>
        <v>0</v>
      </c>
      <c r="F97" s="18">
        <f>-IF(A97&lt;'Retirement Calculator'!$B$6,0,VLOOKUP(A97,$I$4:$K$132,3))</f>
        <v>0</v>
      </c>
      <c r="G97" s="22">
        <f t="shared" si="9"/>
        <v>0</v>
      </c>
      <c r="I97" s="23">
        <f>+'Retirement Calculator'!$B$6+J97-1</f>
        <v>93</v>
      </c>
      <c r="J97">
        <f t="shared" si="11"/>
        <v>94</v>
      </c>
      <c r="K97" s="21">
        <f>+IF(J97&lt;='Retirement Calculator'!$B$19,K96*(1+'Retirement Calculator'!$B$13),0)</f>
        <v>0</v>
      </c>
    </row>
    <row r="98" spans="1:11" x14ac:dyDescent="0.45">
      <c r="A98" s="9">
        <f t="shared" si="10"/>
        <v>95</v>
      </c>
      <c r="B98" s="18">
        <f>+IF(A98='Retirement Calculator'!$B$5,'Retirement Calculator'!$B$10,G97)</f>
        <v>0</v>
      </c>
      <c r="C98" s="11">
        <f>+IF(A98&lt;'Retirement Calculator'!$B$6,'Retirement Calculator'!$B$14,'Retirement Calculator'!$B$15)</f>
        <v>0.04</v>
      </c>
      <c r="D98" s="18">
        <f t="shared" si="8"/>
        <v>0</v>
      </c>
      <c r="E98" s="18">
        <f>+IF(A98&lt;'Retirement Calculator'!$B$5,0,IF(A98&gt;='Retirement Calculator'!$B$6,0,'Retirement Calculator'!$B$29))</f>
        <v>0</v>
      </c>
      <c r="F98" s="18">
        <f>-IF(A98&lt;'Retirement Calculator'!$B$6,0,VLOOKUP(A98,$I$4:$K$132,3))</f>
        <v>0</v>
      </c>
      <c r="G98" s="22">
        <f t="shared" si="9"/>
        <v>0</v>
      </c>
      <c r="I98" s="23">
        <f>+'Retirement Calculator'!$B$6+J98-1</f>
        <v>94</v>
      </c>
      <c r="J98">
        <f t="shared" si="11"/>
        <v>95</v>
      </c>
      <c r="K98" s="21">
        <f>+IF(J98&lt;='Retirement Calculator'!$B$19,K97*(1+'Retirement Calculator'!$B$13),0)</f>
        <v>0</v>
      </c>
    </row>
    <row r="99" spans="1:11" x14ac:dyDescent="0.45">
      <c r="A99" s="9">
        <f t="shared" si="10"/>
        <v>96</v>
      </c>
      <c r="B99" s="18">
        <f>+IF(A99='Retirement Calculator'!$B$5,'Retirement Calculator'!$B$10,G98)</f>
        <v>0</v>
      </c>
      <c r="C99" s="11">
        <f>+IF(A99&lt;'Retirement Calculator'!$B$6,'Retirement Calculator'!$B$14,'Retirement Calculator'!$B$15)</f>
        <v>0.04</v>
      </c>
      <c r="D99" s="18">
        <f t="shared" si="8"/>
        <v>0</v>
      </c>
      <c r="E99" s="18">
        <f>+IF(A99&lt;'Retirement Calculator'!$B$5,0,IF(A99&gt;='Retirement Calculator'!$B$6,0,'Retirement Calculator'!$B$29))</f>
        <v>0</v>
      </c>
      <c r="F99" s="18">
        <f>-IF(A99&lt;'Retirement Calculator'!$B$6,0,VLOOKUP(A99,$I$4:$K$132,3))</f>
        <v>0</v>
      </c>
      <c r="G99" s="22">
        <f t="shared" si="9"/>
        <v>0</v>
      </c>
      <c r="I99" s="23">
        <f>+'Retirement Calculator'!$B$6+J99-1</f>
        <v>95</v>
      </c>
      <c r="J99">
        <f t="shared" si="11"/>
        <v>96</v>
      </c>
      <c r="K99" s="21">
        <f>+IF(J99&lt;='Retirement Calculator'!$B$19,K98*(1+'Retirement Calculator'!$B$13),0)</f>
        <v>0</v>
      </c>
    </row>
    <row r="100" spans="1:11" x14ac:dyDescent="0.45">
      <c r="A100" s="9">
        <f t="shared" si="10"/>
        <v>97</v>
      </c>
      <c r="B100" s="18">
        <f>+IF(A100='Retirement Calculator'!$B$5,'Retirement Calculator'!$B$10,G99)</f>
        <v>0</v>
      </c>
      <c r="C100" s="11">
        <f>+IF(A100&lt;'Retirement Calculator'!$B$6,'Retirement Calculator'!$B$14,'Retirement Calculator'!$B$15)</f>
        <v>0.04</v>
      </c>
      <c r="D100" s="18">
        <f t="shared" ref="D100:D131" si="12">+IF(B100&gt;0,(B100*C100),0)</f>
        <v>0</v>
      </c>
      <c r="E100" s="18">
        <f>+IF(A100&lt;'Retirement Calculator'!$B$5,0,IF(A100&gt;='Retirement Calculator'!$B$6,0,'Retirement Calculator'!$B$29))</f>
        <v>0</v>
      </c>
      <c r="F100" s="18">
        <f>-IF(A100&lt;'Retirement Calculator'!$B$6,0,VLOOKUP(A100,$I$4:$K$132,3))</f>
        <v>0</v>
      </c>
      <c r="G100" s="22">
        <f t="shared" ref="G100:G131" si="13">+B100+E100+F100+D100</f>
        <v>0</v>
      </c>
      <c r="I100" s="23">
        <f>+'Retirement Calculator'!$B$6+J100-1</f>
        <v>96</v>
      </c>
      <c r="J100">
        <f t="shared" si="11"/>
        <v>97</v>
      </c>
      <c r="K100" s="21">
        <f>+IF(J100&lt;='Retirement Calculator'!$B$19,K99*(1+'Retirement Calculator'!$B$13),0)</f>
        <v>0</v>
      </c>
    </row>
    <row r="101" spans="1:11" x14ac:dyDescent="0.45">
      <c r="A101" s="9">
        <f t="shared" ref="A101:A133" si="14">+A100+1</f>
        <v>98</v>
      </c>
      <c r="B101" s="18">
        <f>+IF(A101='Retirement Calculator'!$B$5,'Retirement Calculator'!$B$10,G100)</f>
        <v>0</v>
      </c>
      <c r="C101" s="11">
        <f>+IF(A101&lt;'Retirement Calculator'!$B$6,'Retirement Calculator'!$B$14,'Retirement Calculator'!$B$15)</f>
        <v>0.04</v>
      </c>
      <c r="D101" s="18">
        <f t="shared" si="12"/>
        <v>0</v>
      </c>
      <c r="E101" s="18">
        <f>+IF(A101&lt;'Retirement Calculator'!$B$5,0,IF(A101&gt;='Retirement Calculator'!$B$6,0,'Retirement Calculator'!$B$29))</f>
        <v>0</v>
      </c>
      <c r="F101" s="18">
        <f>-IF(A101&lt;'Retirement Calculator'!$B$6,0,VLOOKUP(A101,$I$4:$K$132,3))</f>
        <v>0</v>
      </c>
      <c r="G101" s="22">
        <f t="shared" si="13"/>
        <v>0</v>
      </c>
      <c r="I101" s="23">
        <f>+'Retirement Calculator'!$B$6+J101-1</f>
        <v>97</v>
      </c>
      <c r="J101">
        <f t="shared" ref="J101:J133" si="15">+J100+1</f>
        <v>98</v>
      </c>
      <c r="K101" s="21">
        <f>+IF(J101&lt;='Retirement Calculator'!$B$19,K100*(1+'Retirement Calculator'!$B$13),0)</f>
        <v>0</v>
      </c>
    </row>
    <row r="102" spans="1:11" x14ac:dyDescent="0.45">
      <c r="A102" s="9">
        <f t="shared" si="14"/>
        <v>99</v>
      </c>
      <c r="B102" s="18">
        <f>+IF(A102='Retirement Calculator'!$B$5,'Retirement Calculator'!$B$10,G101)</f>
        <v>0</v>
      </c>
      <c r="C102" s="11">
        <f>+IF(A102&lt;'Retirement Calculator'!$B$6,'Retirement Calculator'!$B$14,'Retirement Calculator'!$B$15)</f>
        <v>0.04</v>
      </c>
      <c r="D102" s="18">
        <f t="shared" si="12"/>
        <v>0</v>
      </c>
      <c r="E102" s="18">
        <f>+IF(A102&lt;'Retirement Calculator'!$B$5,0,IF(A102&gt;='Retirement Calculator'!$B$6,0,'Retirement Calculator'!$B$29))</f>
        <v>0</v>
      </c>
      <c r="F102" s="18">
        <f>-IF(A102&lt;'Retirement Calculator'!$B$6,0,VLOOKUP(A102,$I$4:$K$132,3))</f>
        <v>0</v>
      </c>
      <c r="G102" s="22">
        <f t="shared" si="13"/>
        <v>0</v>
      </c>
      <c r="I102" s="23">
        <f>+'Retirement Calculator'!$B$6+J102-1</f>
        <v>98</v>
      </c>
      <c r="J102">
        <f t="shared" si="15"/>
        <v>99</v>
      </c>
      <c r="K102" s="21">
        <f>+IF(J102&lt;='Retirement Calculator'!$B$19,K101*(1+'Retirement Calculator'!$B$13),0)</f>
        <v>0</v>
      </c>
    </row>
    <row r="103" spans="1:11" x14ac:dyDescent="0.45">
      <c r="A103" s="9">
        <f t="shared" si="14"/>
        <v>100</v>
      </c>
      <c r="B103" s="18">
        <f>+IF(A103='Retirement Calculator'!$B$5,'Retirement Calculator'!$B$10,G102)</f>
        <v>0</v>
      </c>
      <c r="C103" s="11">
        <f>+IF(A103&lt;'Retirement Calculator'!$B$6,'Retirement Calculator'!$B$14,'Retirement Calculator'!$B$15)</f>
        <v>0.04</v>
      </c>
      <c r="D103" s="18">
        <f t="shared" si="12"/>
        <v>0</v>
      </c>
      <c r="E103" s="18">
        <f>+IF(A103&lt;'Retirement Calculator'!$B$5,0,IF(A103&gt;='Retirement Calculator'!$B$6,0,'Retirement Calculator'!$B$29))</f>
        <v>0</v>
      </c>
      <c r="F103" s="18">
        <f>-IF(A103&lt;'Retirement Calculator'!$B$6,0,VLOOKUP(A103,$I$4:$K$132,3))</f>
        <v>0</v>
      </c>
      <c r="G103" s="22">
        <f t="shared" si="13"/>
        <v>0</v>
      </c>
      <c r="I103" s="23">
        <f>+'Retirement Calculator'!$B$6+J103-1</f>
        <v>99</v>
      </c>
      <c r="J103">
        <f t="shared" si="15"/>
        <v>100</v>
      </c>
      <c r="K103" s="21">
        <f>+IF(J103&lt;='Retirement Calculator'!$B$19,K102*(1+'Retirement Calculator'!$B$13),0)</f>
        <v>0</v>
      </c>
    </row>
    <row r="104" spans="1:11" x14ac:dyDescent="0.45">
      <c r="A104" s="9">
        <f t="shared" si="14"/>
        <v>101</v>
      </c>
      <c r="B104" s="18">
        <f>+IF(A104='Retirement Calculator'!$B$5,'Retirement Calculator'!$B$10,G103)</f>
        <v>0</v>
      </c>
      <c r="C104" s="11">
        <f>+IF(A104&lt;'Retirement Calculator'!$B$6,'Retirement Calculator'!$B$14,'Retirement Calculator'!$B$15)</f>
        <v>0.04</v>
      </c>
      <c r="D104" s="18">
        <f t="shared" si="12"/>
        <v>0</v>
      </c>
      <c r="E104" s="18">
        <f>+IF(A104&lt;'Retirement Calculator'!$B$5,0,IF(A104&gt;='Retirement Calculator'!$B$6,0,'Retirement Calculator'!$B$29))</f>
        <v>0</v>
      </c>
      <c r="F104" s="18">
        <f>-IF(A104&lt;'Retirement Calculator'!$B$6,0,VLOOKUP(A104,$I$4:$K$132,3))</f>
        <v>0</v>
      </c>
      <c r="G104" s="22">
        <f t="shared" si="13"/>
        <v>0</v>
      </c>
      <c r="I104" s="23">
        <f>+'Retirement Calculator'!$B$6+J104-1</f>
        <v>100</v>
      </c>
      <c r="J104">
        <f t="shared" si="15"/>
        <v>101</v>
      </c>
      <c r="K104" s="21">
        <f>+IF(J104&lt;='Retirement Calculator'!$B$19,K103*(1+'Retirement Calculator'!$B$13),0)</f>
        <v>0</v>
      </c>
    </row>
    <row r="105" spans="1:11" x14ac:dyDescent="0.45">
      <c r="A105" s="9">
        <f t="shared" si="14"/>
        <v>102</v>
      </c>
      <c r="B105" s="18">
        <f>+IF(A105='Retirement Calculator'!$B$5,'Retirement Calculator'!$B$10,G104)</f>
        <v>0</v>
      </c>
      <c r="C105" s="11">
        <f>+IF(A105&lt;'Retirement Calculator'!$B$6,'Retirement Calculator'!$B$14,'Retirement Calculator'!$B$15)</f>
        <v>0.04</v>
      </c>
      <c r="D105" s="18">
        <f t="shared" si="12"/>
        <v>0</v>
      </c>
      <c r="E105" s="18">
        <f>+IF(A105&lt;'Retirement Calculator'!$B$5,0,IF(A105&gt;='Retirement Calculator'!$B$6,0,'Retirement Calculator'!$B$29))</f>
        <v>0</v>
      </c>
      <c r="F105" s="18">
        <f>-IF(A105&lt;'Retirement Calculator'!$B$6,0,VLOOKUP(A105,$I$4:$K$132,3))</f>
        <v>0</v>
      </c>
      <c r="G105" s="22">
        <f t="shared" si="13"/>
        <v>0</v>
      </c>
      <c r="I105" s="23">
        <f>+'Retirement Calculator'!$B$6+J105-1</f>
        <v>101</v>
      </c>
      <c r="J105">
        <f t="shared" si="15"/>
        <v>102</v>
      </c>
      <c r="K105" s="21">
        <f>+IF(J105&lt;='Retirement Calculator'!$B$19,K104*(1+'Retirement Calculator'!$B$13),0)</f>
        <v>0</v>
      </c>
    </row>
    <row r="106" spans="1:11" x14ac:dyDescent="0.45">
      <c r="A106" s="9">
        <f t="shared" si="14"/>
        <v>103</v>
      </c>
      <c r="B106" s="18">
        <f>+IF(A106='Retirement Calculator'!$B$5,'Retirement Calculator'!$B$10,G105)</f>
        <v>0</v>
      </c>
      <c r="C106" s="11">
        <f>+IF(A106&lt;'Retirement Calculator'!$B$6,'Retirement Calculator'!$B$14,'Retirement Calculator'!$B$15)</f>
        <v>0.04</v>
      </c>
      <c r="D106" s="18">
        <f t="shared" si="12"/>
        <v>0</v>
      </c>
      <c r="E106" s="18">
        <f>+IF(A106&lt;'Retirement Calculator'!$B$5,0,IF(A106&gt;='Retirement Calculator'!$B$6,0,'Retirement Calculator'!$B$29))</f>
        <v>0</v>
      </c>
      <c r="F106" s="18">
        <f>-IF(A106&lt;'Retirement Calculator'!$B$6,0,VLOOKUP(A106,$I$4:$K$132,3))</f>
        <v>0</v>
      </c>
      <c r="G106" s="22">
        <f t="shared" si="13"/>
        <v>0</v>
      </c>
      <c r="I106" s="23">
        <f>+'Retirement Calculator'!$B$6+J106-1</f>
        <v>102</v>
      </c>
      <c r="J106">
        <f t="shared" si="15"/>
        <v>103</v>
      </c>
      <c r="K106" s="21">
        <f>+IF(J106&lt;='Retirement Calculator'!$B$19,K105*(1+'Retirement Calculator'!$B$13),0)</f>
        <v>0</v>
      </c>
    </row>
    <row r="107" spans="1:11" x14ac:dyDescent="0.45">
      <c r="A107" s="9">
        <f t="shared" si="14"/>
        <v>104</v>
      </c>
      <c r="B107" s="18">
        <f>+IF(A107='Retirement Calculator'!$B$5,'Retirement Calculator'!$B$10,G106)</f>
        <v>0</v>
      </c>
      <c r="C107" s="11">
        <f>+IF(A107&lt;'Retirement Calculator'!$B$6,'Retirement Calculator'!$B$14,'Retirement Calculator'!$B$15)</f>
        <v>0.04</v>
      </c>
      <c r="D107" s="18">
        <f t="shared" si="12"/>
        <v>0</v>
      </c>
      <c r="E107" s="18">
        <f>+IF(A107&lt;'Retirement Calculator'!$B$5,0,IF(A107&gt;='Retirement Calculator'!$B$6,0,'Retirement Calculator'!$B$29))</f>
        <v>0</v>
      </c>
      <c r="F107" s="18">
        <f>-IF(A107&lt;'Retirement Calculator'!$B$6,0,VLOOKUP(A107,$I$4:$K$132,3))</f>
        <v>0</v>
      </c>
      <c r="G107" s="22">
        <f t="shared" si="13"/>
        <v>0</v>
      </c>
      <c r="I107" s="23">
        <f>+'Retirement Calculator'!$B$6+J107-1</f>
        <v>103</v>
      </c>
      <c r="J107">
        <f t="shared" si="15"/>
        <v>104</v>
      </c>
      <c r="K107" s="21">
        <f>+IF(J107&lt;='Retirement Calculator'!$B$19,K106*(1+'Retirement Calculator'!$B$13),0)</f>
        <v>0</v>
      </c>
    </row>
    <row r="108" spans="1:11" x14ac:dyDescent="0.45">
      <c r="A108" s="9">
        <f t="shared" si="14"/>
        <v>105</v>
      </c>
      <c r="B108" s="18">
        <f>+IF(A108='Retirement Calculator'!$B$5,'Retirement Calculator'!$B$10,G107)</f>
        <v>0</v>
      </c>
      <c r="C108" s="11">
        <f>+IF(A108&lt;'Retirement Calculator'!$B$6,'Retirement Calculator'!$B$14,'Retirement Calculator'!$B$15)</f>
        <v>0.04</v>
      </c>
      <c r="D108" s="18">
        <f t="shared" si="12"/>
        <v>0</v>
      </c>
      <c r="E108" s="18">
        <f>+IF(A108&lt;'Retirement Calculator'!$B$5,0,IF(A108&gt;='Retirement Calculator'!$B$6,0,'Retirement Calculator'!$B$29))</f>
        <v>0</v>
      </c>
      <c r="F108" s="18">
        <f>-IF(A108&lt;'Retirement Calculator'!$B$6,0,VLOOKUP(A108,$I$4:$K$132,3))</f>
        <v>0</v>
      </c>
      <c r="G108" s="22">
        <f t="shared" si="13"/>
        <v>0</v>
      </c>
      <c r="I108" s="23">
        <f>+'Retirement Calculator'!$B$6+J108-1</f>
        <v>104</v>
      </c>
      <c r="J108">
        <f t="shared" si="15"/>
        <v>105</v>
      </c>
      <c r="K108" s="21">
        <f>+IF(J108&lt;='Retirement Calculator'!$B$19,K107*(1+'Retirement Calculator'!$B$13),0)</f>
        <v>0</v>
      </c>
    </row>
    <row r="109" spans="1:11" x14ac:dyDescent="0.45">
      <c r="A109" s="9">
        <f t="shared" si="14"/>
        <v>106</v>
      </c>
      <c r="B109" s="18">
        <f>+IF(A109='Retirement Calculator'!$B$5,'Retirement Calculator'!$B$10,G108)</f>
        <v>0</v>
      </c>
      <c r="C109" s="11">
        <f>+IF(A109&lt;'Retirement Calculator'!$B$6,'Retirement Calculator'!$B$14,'Retirement Calculator'!$B$15)</f>
        <v>0.04</v>
      </c>
      <c r="D109" s="18">
        <f t="shared" si="12"/>
        <v>0</v>
      </c>
      <c r="E109" s="18">
        <f>+IF(A109&lt;'Retirement Calculator'!$B$5,0,IF(A109&gt;='Retirement Calculator'!$B$6,0,'Retirement Calculator'!$B$29))</f>
        <v>0</v>
      </c>
      <c r="F109" s="18">
        <f>-IF(A109&lt;'Retirement Calculator'!$B$6,0,VLOOKUP(A109,$I$4:$K$132,3))</f>
        <v>0</v>
      </c>
      <c r="G109" s="22">
        <f t="shared" si="13"/>
        <v>0</v>
      </c>
      <c r="I109" s="23">
        <f>+'Retirement Calculator'!$B$6+J109-1</f>
        <v>105</v>
      </c>
      <c r="J109">
        <f t="shared" si="15"/>
        <v>106</v>
      </c>
      <c r="K109" s="21">
        <f>+IF(J109&lt;='Retirement Calculator'!$B$19,K108*(1+'Retirement Calculator'!$B$13),0)</f>
        <v>0</v>
      </c>
    </row>
    <row r="110" spans="1:11" x14ac:dyDescent="0.45">
      <c r="A110" s="9">
        <f t="shared" si="14"/>
        <v>107</v>
      </c>
      <c r="B110" s="18">
        <f>+IF(A110='Retirement Calculator'!$B$5,'Retirement Calculator'!$B$10,G109)</f>
        <v>0</v>
      </c>
      <c r="C110" s="11">
        <f>+IF(A110&lt;'Retirement Calculator'!$B$6,'Retirement Calculator'!$B$14,'Retirement Calculator'!$B$15)</f>
        <v>0.04</v>
      </c>
      <c r="D110" s="18">
        <f t="shared" si="12"/>
        <v>0</v>
      </c>
      <c r="E110" s="18">
        <f>+IF(A110&lt;'Retirement Calculator'!$B$5,0,IF(A110&gt;='Retirement Calculator'!$B$6,0,'Retirement Calculator'!$B$29))</f>
        <v>0</v>
      </c>
      <c r="F110" s="18">
        <f>-IF(A110&lt;'Retirement Calculator'!$B$6,0,VLOOKUP(A110,$I$4:$K$132,3))</f>
        <v>0</v>
      </c>
      <c r="G110" s="22">
        <f t="shared" si="13"/>
        <v>0</v>
      </c>
      <c r="I110" s="23">
        <f>+'Retirement Calculator'!$B$6+J110-1</f>
        <v>106</v>
      </c>
      <c r="J110">
        <f t="shared" si="15"/>
        <v>107</v>
      </c>
      <c r="K110" s="21">
        <f>+IF(J110&lt;='Retirement Calculator'!$B$19,K109*(1+'Retirement Calculator'!$B$13),0)</f>
        <v>0</v>
      </c>
    </row>
    <row r="111" spans="1:11" x14ac:dyDescent="0.45">
      <c r="A111" s="9">
        <f t="shared" si="14"/>
        <v>108</v>
      </c>
      <c r="B111" s="18">
        <f>+IF(A111='Retirement Calculator'!$B$5,'Retirement Calculator'!$B$10,G110)</f>
        <v>0</v>
      </c>
      <c r="C111" s="11">
        <f>+IF(A111&lt;'Retirement Calculator'!$B$6,'Retirement Calculator'!$B$14,'Retirement Calculator'!$B$15)</f>
        <v>0.04</v>
      </c>
      <c r="D111" s="18">
        <f t="shared" si="12"/>
        <v>0</v>
      </c>
      <c r="E111" s="18">
        <f>+IF(A111&lt;'Retirement Calculator'!$B$5,0,IF(A111&gt;='Retirement Calculator'!$B$6,0,'Retirement Calculator'!$B$29))</f>
        <v>0</v>
      </c>
      <c r="F111" s="18">
        <f>-IF(A111&lt;'Retirement Calculator'!$B$6,0,VLOOKUP(A111,$I$4:$K$132,3))</f>
        <v>0</v>
      </c>
      <c r="G111" s="22">
        <f t="shared" si="13"/>
        <v>0</v>
      </c>
      <c r="I111" s="23">
        <f>+'Retirement Calculator'!$B$6+J111-1</f>
        <v>107</v>
      </c>
      <c r="J111">
        <f t="shared" si="15"/>
        <v>108</v>
      </c>
      <c r="K111" s="21">
        <f>+IF(J111&lt;='Retirement Calculator'!$B$19,K110*(1+'Retirement Calculator'!$B$13),0)</f>
        <v>0</v>
      </c>
    </row>
    <row r="112" spans="1:11" x14ac:dyDescent="0.45">
      <c r="A112" s="9">
        <f t="shared" si="14"/>
        <v>109</v>
      </c>
      <c r="B112" s="18">
        <f>+IF(A112='Retirement Calculator'!$B$5,'Retirement Calculator'!$B$10,G111)</f>
        <v>0</v>
      </c>
      <c r="C112" s="11">
        <f>+IF(A112&lt;'Retirement Calculator'!$B$6,'Retirement Calculator'!$B$14,'Retirement Calculator'!$B$15)</f>
        <v>0.04</v>
      </c>
      <c r="D112" s="18">
        <f t="shared" si="12"/>
        <v>0</v>
      </c>
      <c r="E112" s="18">
        <f>+IF(A112&lt;'Retirement Calculator'!$B$5,0,IF(A112&gt;='Retirement Calculator'!$B$6,0,'Retirement Calculator'!$B$29))</f>
        <v>0</v>
      </c>
      <c r="F112" s="18">
        <f>-IF(A112&lt;'Retirement Calculator'!$B$6,0,VLOOKUP(A112,$I$4:$K$132,3))</f>
        <v>0</v>
      </c>
      <c r="G112" s="22">
        <f t="shared" si="13"/>
        <v>0</v>
      </c>
      <c r="I112" s="23">
        <f>+'Retirement Calculator'!$B$6+J112-1</f>
        <v>108</v>
      </c>
      <c r="J112">
        <f t="shared" si="15"/>
        <v>109</v>
      </c>
      <c r="K112" s="21">
        <f>+IF(J112&lt;='Retirement Calculator'!$B$19,K111*(1+'Retirement Calculator'!$B$13),0)</f>
        <v>0</v>
      </c>
    </row>
    <row r="113" spans="1:11" x14ac:dyDescent="0.45">
      <c r="A113" s="9">
        <f t="shared" si="14"/>
        <v>110</v>
      </c>
      <c r="B113" s="18">
        <f>+IF(A113='Retirement Calculator'!$B$5,'Retirement Calculator'!$B$10,G112)</f>
        <v>0</v>
      </c>
      <c r="C113" s="11">
        <f>+IF(A113&lt;'Retirement Calculator'!$B$6,'Retirement Calculator'!$B$14,'Retirement Calculator'!$B$15)</f>
        <v>0.04</v>
      </c>
      <c r="D113" s="18">
        <f t="shared" si="12"/>
        <v>0</v>
      </c>
      <c r="E113" s="18">
        <f>+IF(A113&lt;'Retirement Calculator'!$B$5,0,IF(A113&gt;='Retirement Calculator'!$B$6,0,'Retirement Calculator'!$B$29))</f>
        <v>0</v>
      </c>
      <c r="F113" s="18">
        <f>-IF(A113&lt;'Retirement Calculator'!$B$6,0,VLOOKUP(A113,$I$4:$K$132,3))</f>
        <v>0</v>
      </c>
      <c r="G113" s="22">
        <f t="shared" si="13"/>
        <v>0</v>
      </c>
      <c r="I113" s="23">
        <f>+'Retirement Calculator'!$B$6+J113-1</f>
        <v>109</v>
      </c>
      <c r="J113">
        <f t="shared" si="15"/>
        <v>110</v>
      </c>
      <c r="K113" s="21">
        <f>+IF(J113&lt;='Retirement Calculator'!$B$19,K112*(1+'Retirement Calculator'!$B$13),0)</f>
        <v>0</v>
      </c>
    </row>
    <row r="114" spans="1:11" x14ac:dyDescent="0.45">
      <c r="A114" s="9">
        <f t="shared" si="14"/>
        <v>111</v>
      </c>
      <c r="B114" s="18">
        <f>+IF(A114='Retirement Calculator'!$B$5,'Retirement Calculator'!$B$10,G113)</f>
        <v>0</v>
      </c>
      <c r="C114" s="11">
        <f>+IF(A114&lt;'Retirement Calculator'!$B$6,'Retirement Calculator'!$B$14,'Retirement Calculator'!$B$15)</f>
        <v>0.04</v>
      </c>
      <c r="D114" s="18">
        <f t="shared" si="12"/>
        <v>0</v>
      </c>
      <c r="E114" s="18">
        <f>+IF(A114&lt;'Retirement Calculator'!$B$5,0,IF(A114&gt;='Retirement Calculator'!$B$6,0,'Retirement Calculator'!$B$29))</f>
        <v>0</v>
      </c>
      <c r="F114" s="18">
        <f>-IF(A114&lt;'Retirement Calculator'!$B$6,0,VLOOKUP(A114,$I$4:$K$132,3))</f>
        <v>0</v>
      </c>
      <c r="G114" s="22">
        <f t="shared" si="13"/>
        <v>0</v>
      </c>
      <c r="I114" s="23">
        <f>+'Retirement Calculator'!$B$6+J114-1</f>
        <v>110</v>
      </c>
      <c r="J114">
        <f t="shared" si="15"/>
        <v>111</v>
      </c>
      <c r="K114" s="21">
        <f>+IF(J114&lt;='Retirement Calculator'!$B$19,K113*(1+'Retirement Calculator'!$B$13),0)</f>
        <v>0</v>
      </c>
    </row>
    <row r="115" spans="1:11" x14ac:dyDescent="0.45">
      <c r="A115" s="9">
        <f t="shared" si="14"/>
        <v>112</v>
      </c>
      <c r="B115" s="18">
        <f>+IF(A115='Retirement Calculator'!$B$5,'Retirement Calculator'!$B$10,G114)</f>
        <v>0</v>
      </c>
      <c r="C115" s="11">
        <f>+IF(A115&lt;'Retirement Calculator'!$B$6,'Retirement Calculator'!$B$14,'Retirement Calculator'!$B$15)</f>
        <v>0.04</v>
      </c>
      <c r="D115" s="18">
        <f t="shared" si="12"/>
        <v>0</v>
      </c>
      <c r="E115" s="18">
        <f>+IF(A115&lt;'Retirement Calculator'!$B$5,0,IF(A115&gt;='Retirement Calculator'!$B$6,0,'Retirement Calculator'!$B$29))</f>
        <v>0</v>
      </c>
      <c r="F115" s="18">
        <f>-IF(A115&lt;'Retirement Calculator'!$B$6,0,VLOOKUP(A115,$I$4:$K$132,3))</f>
        <v>0</v>
      </c>
      <c r="G115" s="22">
        <f t="shared" si="13"/>
        <v>0</v>
      </c>
      <c r="I115" s="23">
        <f>+'Retirement Calculator'!$B$6+J115-1</f>
        <v>111</v>
      </c>
      <c r="J115">
        <f t="shared" si="15"/>
        <v>112</v>
      </c>
      <c r="K115" s="21">
        <f>+IF(J115&lt;='Retirement Calculator'!$B$19,K114*(1+'Retirement Calculator'!$B$13),0)</f>
        <v>0</v>
      </c>
    </row>
    <row r="116" spans="1:11" x14ac:dyDescent="0.45">
      <c r="A116" s="9">
        <f t="shared" si="14"/>
        <v>113</v>
      </c>
      <c r="B116" s="18">
        <f>+IF(A116='Retirement Calculator'!$B$5,'Retirement Calculator'!$B$10,G115)</f>
        <v>0</v>
      </c>
      <c r="C116" s="11">
        <f>+IF(A116&lt;'Retirement Calculator'!$B$6,'Retirement Calculator'!$B$14,'Retirement Calculator'!$B$15)</f>
        <v>0.04</v>
      </c>
      <c r="D116" s="18">
        <f t="shared" si="12"/>
        <v>0</v>
      </c>
      <c r="E116" s="18">
        <f>+IF(A116&lt;'Retirement Calculator'!$B$5,0,IF(A116&gt;='Retirement Calculator'!$B$6,0,'Retirement Calculator'!$B$29))</f>
        <v>0</v>
      </c>
      <c r="F116" s="18">
        <f>-IF(A116&lt;'Retirement Calculator'!$B$6,0,VLOOKUP(A116,$I$4:$K$132,3))</f>
        <v>0</v>
      </c>
      <c r="G116" s="22">
        <f t="shared" si="13"/>
        <v>0</v>
      </c>
      <c r="I116" s="23">
        <f>+'Retirement Calculator'!$B$6+J116-1</f>
        <v>112</v>
      </c>
      <c r="J116">
        <f t="shared" si="15"/>
        <v>113</v>
      </c>
      <c r="K116" s="21">
        <f>+IF(J116&lt;='Retirement Calculator'!$B$19,K115*(1+'Retirement Calculator'!$B$13),0)</f>
        <v>0</v>
      </c>
    </row>
    <row r="117" spans="1:11" x14ac:dyDescent="0.45">
      <c r="A117" s="9">
        <f t="shared" si="14"/>
        <v>114</v>
      </c>
      <c r="B117" s="18">
        <f>+IF(A117='Retirement Calculator'!$B$5,'Retirement Calculator'!$B$10,G116)</f>
        <v>0</v>
      </c>
      <c r="C117" s="11">
        <f>+IF(A117&lt;'Retirement Calculator'!$B$6,'Retirement Calculator'!$B$14,'Retirement Calculator'!$B$15)</f>
        <v>0.04</v>
      </c>
      <c r="D117" s="18">
        <f t="shared" si="12"/>
        <v>0</v>
      </c>
      <c r="E117" s="18">
        <f>+IF(A117&lt;'Retirement Calculator'!$B$5,0,IF(A117&gt;='Retirement Calculator'!$B$6,0,'Retirement Calculator'!$B$29))</f>
        <v>0</v>
      </c>
      <c r="F117" s="18">
        <f>-IF(A117&lt;'Retirement Calculator'!$B$6,0,VLOOKUP(A117,$I$4:$K$132,3))</f>
        <v>0</v>
      </c>
      <c r="G117" s="22">
        <f t="shared" si="13"/>
        <v>0</v>
      </c>
      <c r="I117" s="23">
        <f>+'Retirement Calculator'!$B$6+J117-1</f>
        <v>113</v>
      </c>
      <c r="J117">
        <f t="shared" si="15"/>
        <v>114</v>
      </c>
      <c r="K117" s="21">
        <f>+IF(J117&lt;='Retirement Calculator'!$B$19,K116*(1+'Retirement Calculator'!$B$13),0)</f>
        <v>0</v>
      </c>
    </row>
    <row r="118" spans="1:11" x14ac:dyDescent="0.45">
      <c r="A118" s="9">
        <f t="shared" si="14"/>
        <v>115</v>
      </c>
      <c r="B118" s="18">
        <f>+IF(A118='Retirement Calculator'!$B$5,'Retirement Calculator'!$B$10,G117)</f>
        <v>0</v>
      </c>
      <c r="C118" s="11">
        <f>+IF(A118&lt;'Retirement Calculator'!$B$6,'Retirement Calculator'!$B$14,'Retirement Calculator'!$B$15)</f>
        <v>0.04</v>
      </c>
      <c r="D118" s="18">
        <f t="shared" si="12"/>
        <v>0</v>
      </c>
      <c r="E118" s="18">
        <f>+IF(A118&lt;'Retirement Calculator'!$B$5,0,IF(A118&gt;='Retirement Calculator'!$B$6,0,'Retirement Calculator'!$B$29))</f>
        <v>0</v>
      </c>
      <c r="F118" s="18">
        <f>-IF(A118&lt;'Retirement Calculator'!$B$6,0,VLOOKUP(A118,$I$4:$K$132,3))</f>
        <v>0</v>
      </c>
      <c r="G118" s="22">
        <f t="shared" si="13"/>
        <v>0</v>
      </c>
      <c r="I118" s="23">
        <f>+'Retirement Calculator'!$B$6+J118-1</f>
        <v>114</v>
      </c>
      <c r="J118">
        <f t="shared" si="15"/>
        <v>115</v>
      </c>
      <c r="K118" s="21">
        <f>+IF(J118&lt;='Retirement Calculator'!$B$19,K117*(1+'Retirement Calculator'!$B$13),0)</f>
        <v>0</v>
      </c>
    </row>
    <row r="119" spans="1:11" x14ac:dyDescent="0.45">
      <c r="A119" s="9">
        <f t="shared" si="14"/>
        <v>116</v>
      </c>
      <c r="B119" s="18">
        <f>+IF(A119='Retirement Calculator'!$B$5,'Retirement Calculator'!$B$10,G118)</f>
        <v>0</v>
      </c>
      <c r="C119" s="11">
        <f>+IF(A119&lt;'Retirement Calculator'!$B$6,'Retirement Calculator'!$B$14,'Retirement Calculator'!$B$15)</f>
        <v>0.04</v>
      </c>
      <c r="D119" s="18">
        <f t="shared" si="12"/>
        <v>0</v>
      </c>
      <c r="E119" s="18">
        <f>+IF(A119&lt;'Retirement Calculator'!$B$5,0,IF(A119&gt;='Retirement Calculator'!$B$6,0,'Retirement Calculator'!$B$29))</f>
        <v>0</v>
      </c>
      <c r="F119" s="18">
        <f>-IF(A119&lt;'Retirement Calculator'!$B$6,0,VLOOKUP(A119,$I$4:$K$132,3))</f>
        <v>0</v>
      </c>
      <c r="G119" s="22">
        <f t="shared" si="13"/>
        <v>0</v>
      </c>
      <c r="I119" s="23">
        <f>+'Retirement Calculator'!$B$6+J119-1</f>
        <v>115</v>
      </c>
      <c r="J119">
        <f t="shared" si="15"/>
        <v>116</v>
      </c>
      <c r="K119" s="21">
        <f>+IF(J119&lt;='Retirement Calculator'!$B$19,K118*(1+'Retirement Calculator'!$B$13),0)</f>
        <v>0</v>
      </c>
    </row>
    <row r="120" spans="1:11" x14ac:dyDescent="0.45">
      <c r="A120" s="9">
        <f t="shared" si="14"/>
        <v>117</v>
      </c>
      <c r="B120" s="18">
        <f>+IF(A120='Retirement Calculator'!$B$5,'Retirement Calculator'!$B$10,G119)</f>
        <v>0</v>
      </c>
      <c r="C120" s="11">
        <f>+IF(A120&lt;'Retirement Calculator'!$B$6,'Retirement Calculator'!$B$14,'Retirement Calculator'!$B$15)</f>
        <v>0.04</v>
      </c>
      <c r="D120" s="18">
        <f t="shared" si="12"/>
        <v>0</v>
      </c>
      <c r="E120" s="18">
        <f>+IF(A120&lt;'Retirement Calculator'!$B$5,0,IF(A120&gt;='Retirement Calculator'!$B$6,0,'Retirement Calculator'!$B$29))</f>
        <v>0</v>
      </c>
      <c r="F120" s="18">
        <f>-IF(A120&lt;'Retirement Calculator'!$B$6,0,VLOOKUP(A120,$I$4:$K$132,3))</f>
        <v>0</v>
      </c>
      <c r="G120" s="22">
        <f t="shared" si="13"/>
        <v>0</v>
      </c>
      <c r="I120" s="23">
        <f>+'Retirement Calculator'!$B$6+J120-1</f>
        <v>116</v>
      </c>
      <c r="J120">
        <f t="shared" si="15"/>
        <v>117</v>
      </c>
      <c r="K120" s="21">
        <f>+IF(J120&lt;='Retirement Calculator'!$B$19,K119*(1+'Retirement Calculator'!$B$13),0)</f>
        <v>0</v>
      </c>
    </row>
    <row r="121" spans="1:11" x14ac:dyDescent="0.45">
      <c r="A121" s="9">
        <f t="shared" si="14"/>
        <v>118</v>
      </c>
      <c r="B121" s="18">
        <f>+IF(A121='Retirement Calculator'!$B$5,'Retirement Calculator'!$B$10,G120)</f>
        <v>0</v>
      </c>
      <c r="C121" s="11">
        <f>+IF(A121&lt;'Retirement Calculator'!$B$6,'Retirement Calculator'!$B$14,'Retirement Calculator'!$B$15)</f>
        <v>0.04</v>
      </c>
      <c r="D121" s="18">
        <f t="shared" si="12"/>
        <v>0</v>
      </c>
      <c r="E121" s="18">
        <f>+IF(A121&lt;'Retirement Calculator'!$B$5,0,IF(A121&gt;='Retirement Calculator'!$B$6,0,'Retirement Calculator'!$B$29))</f>
        <v>0</v>
      </c>
      <c r="F121" s="18">
        <f>-IF(A121&lt;'Retirement Calculator'!$B$6,0,VLOOKUP(A121,$I$4:$K$132,3))</f>
        <v>0</v>
      </c>
      <c r="G121" s="22">
        <f t="shared" si="13"/>
        <v>0</v>
      </c>
      <c r="I121" s="23">
        <f>+'Retirement Calculator'!$B$6+J121-1</f>
        <v>117</v>
      </c>
      <c r="J121">
        <f t="shared" si="15"/>
        <v>118</v>
      </c>
      <c r="K121" s="21">
        <f>+IF(J121&lt;='Retirement Calculator'!$B$19,K120*(1+'Retirement Calculator'!$B$13),0)</f>
        <v>0</v>
      </c>
    </row>
    <row r="122" spans="1:11" x14ac:dyDescent="0.45">
      <c r="A122" s="9">
        <f t="shared" si="14"/>
        <v>119</v>
      </c>
      <c r="B122" s="18">
        <f>+IF(A122='Retirement Calculator'!$B$5,'Retirement Calculator'!$B$10,G121)</f>
        <v>0</v>
      </c>
      <c r="C122" s="11">
        <f>+IF(A122&lt;'Retirement Calculator'!$B$6,'Retirement Calculator'!$B$14,'Retirement Calculator'!$B$15)</f>
        <v>0.04</v>
      </c>
      <c r="D122" s="18">
        <f t="shared" si="12"/>
        <v>0</v>
      </c>
      <c r="E122" s="18">
        <f>+IF(A122&lt;'Retirement Calculator'!$B$5,0,IF(A122&gt;='Retirement Calculator'!$B$6,0,'Retirement Calculator'!$B$29))</f>
        <v>0</v>
      </c>
      <c r="F122" s="18">
        <f>-IF(A122&lt;'Retirement Calculator'!$B$6,0,VLOOKUP(A122,$I$4:$K$132,3))</f>
        <v>0</v>
      </c>
      <c r="G122" s="22">
        <f t="shared" si="13"/>
        <v>0</v>
      </c>
      <c r="I122" s="23">
        <f>+'Retirement Calculator'!$B$6+J122-1</f>
        <v>118</v>
      </c>
      <c r="J122">
        <f t="shared" si="15"/>
        <v>119</v>
      </c>
      <c r="K122" s="21">
        <f>+IF(J122&lt;='Retirement Calculator'!$B$19,K121*(1+'Retirement Calculator'!$B$13),0)</f>
        <v>0</v>
      </c>
    </row>
    <row r="123" spans="1:11" x14ac:dyDescent="0.45">
      <c r="A123" s="9">
        <f t="shared" si="14"/>
        <v>120</v>
      </c>
      <c r="B123" s="18">
        <f>+IF(A123='Retirement Calculator'!$B$5,'Retirement Calculator'!$B$10,G122)</f>
        <v>0</v>
      </c>
      <c r="C123" s="11">
        <f>+IF(A123&lt;'Retirement Calculator'!$B$6,'Retirement Calculator'!$B$14,'Retirement Calculator'!$B$15)</f>
        <v>0.04</v>
      </c>
      <c r="D123" s="18">
        <f t="shared" si="12"/>
        <v>0</v>
      </c>
      <c r="E123" s="18">
        <f>+IF(A123&lt;'Retirement Calculator'!$B$5,0,IF(A123&gt;='Retirement Calculator'!$B$6,0,'Retirement Calculator'!$B$29))</f>
        <v>0</v>
      </c>
      <c r="F123" s="18">
        <f>-IF(A123&lt;'Retirement Calculator'!$B$6,0,VLOOKUP(A123,$I$4:$K$132,3))</f>
        <v>0</v>
      </c>
      <c r="G123" s="22">
        <f t="shared" si="13"/>
        <v>0</v>
      </c>
      <c r="I123" s="23">
        <f>+'Retirement Calculator'!$B$6+J123-1</f>
        <v>119</v>
      </c>
      <c r="J123">
        <f t="shared" si="15"/>
        <v>120</v>
      </c>
      <c r="K123" s="21">
        <f>+IF(J123&lt;='Retirement Calculator'!$B$19,K122*(1+'Retirement Calculator'!$B$13),0)</f>
        <v>0</v>
      </c>
    </row>
    <row r="124" spans="1:11" x14ac:dyDescent="0.45">
      <c r="A124" s="9">
        <f t="shared" si="14"/>
        <v>121</v>
      </c>
      <c r="B124" s="18">
        <f>+IF(A124='Retirement Calculator'!$B$5,'Retirement Calculator'!$B$10,G123)</f>
        <v>0</v>
      </c>
      <c r="C124" s="11">
        <f>+IF(A124&lt;'Retirement Calculator'!$B$6,'Retirement Calculator'!$B$14,'Retirement Calculator'!$B$15)</f>
        <v>0.04</v>
      </c>
      <c r="D124" s="18">
        <f t="shared" si="12"/>
        <v>0</v>
      </c>
      <c r="E124" s="18">
        <f>+IF(A124&lt;'Retirement Calculator'!$B$5,0,IF(A124&gt;='Retirement Calculator'!$B$6,0,'Retirement Calculator'!$B$29))</f>
        <v>0</v>
      </c>
      <c r="F124" s="18">
        <f>-IF(A124&lt;'Retirement Calculator'!$B$6,0,VLOOKUP(A124,$I$4:$K$132,3))</f>
        <v>0</v>
      </c>
      <c r="G124" s="22">
        <f t="shared" si="13"/>
        <v>0</v>
      </c>
      <c r="I124" s="23">
        <f>+'Retirement Calculator'!$B$6+J124-1</f>
        <v>120</v>
      </c>
      <c r="J124">
        <f t="shared" si="15"/>
        <v>121</v>
      </c>
      <c r="K124" s="21">
        <f>+IF(J124&lt;='Retirement Calculator'!$B$19,K123*(1+'Retirement Calculator'!$B$13),0)</f>
        <v>0</v>
      </c>
    </row>
    <row r="125" spans="1:11" x14ac:dyDescent="0.45">
      <c r="A125" s="9">
        <f t="shared" si="14"/>
        <v>122</v>
      </c>
      <c r="B125" s="18">
        <f>+IF(A125='Retirement Calculator'!$B$5,'Retirement Calculator'!$B$10,G124)</f>
        <v>0</v>
      </c>
      <c r="C125" s="11">
        <f>+IF(A125&lt;'Retirement Calculator'!$B$6,'Retirement Calculator'!$B$14,'Retirement Calculator'!$B$15)</f>
        <v>0.04</v>
      </c>
      <c r="D125" s="18">
        <f t="shared" si="12"/>
        <v>0</v>
      </c>
      <c r="E125" s="18">
        <f>+IF(A125&lt;'Retirement Calculator'!$B$5,0,IF(A125&gt;='Retirement Calculator'!$B$6,0,'Retirement Calculator'!$B$29))</f>
        <v>0</v>
      </c>
      <c r="F125" s="18">
        <f>-IF(A125&lt;'Retirement Calculator'!$B$6,0,VLOOKUP(A125,$I$4:$K$132,3))</f>
        <v>0</v>
      </c>
      <c r="G125" s="22">
        <f t="shared" si="13"/>
        <v>0</v>
      </c>
      <c r="I125" s="23">
        <f>+'Retirement Calculator'!$B$6+J125-1</f>
        <v>121</v>
      </c>
      <c r="J125">
        <f t="shared" si="15"/>
        <v>122</v>
      </c>
      <c r="K125" s="21">
        <f>+IF(J125&lt;='Retirement Calculator'!$B$19,K124*(1+'Retirement Calculator'!$B$13),0)</f>
        <v>0</v>
      </c>
    </row>
    <row r="126" spans="1:11" x14ac:dyDescent="0.45">
      <c r="A126" s="9">
        <f t="shared" si="14"/>
        <v>123</v>
      </c>
      <c r="B126" s="18">
        <f>+IF(A126='Retirement Calculator'!$B$5,'Retirement Calculator'!$B$10,G125)</f>
        <v>0</v>
      </c>
      <c r="C126" s="11">
        <f>+IF(A126&lt;'Retirement Calculator'!$B$6,'Retirement Calculator'!$B$14,'Retirement Calculator'!$B$15)</f>
        <v>0.04</v>
      </c>
      <c r="D126" s="18">
        <f t="shared" si="12"/>
        <v>0</v>
      </c>
      <c r="E126" s="18">
        <f>+IF(A126&lt;'Retirement Calculator'!$B$5,0,IF(A126&gt;='Retirement Calculator'!$B$6,0,'Retirement Calculator'!$B$29))</f>
        <v>0</v>
      </c>
      <c r="F126" s="18">
        <f>-IF(A126&lt;'Retirement Calculator'!$B$6,0,VLOOKUP(A126,$I$4:$K$132,3))</f>
        <v>0</v>
      </c>
      <c r="G126" s="22">
        <f t="shared" si="13"/>
        <v>0</v>
      </c>
      <c r="I126" s="23">
        <f>+'Retirement Calculator'!$B$6+J126-1</f>
        <v>122</v>
      </c>
      <c r="J126">
        <f t="shared" si="15"/>
        <v>123</v>
      </c>
      <c r="K126" s="21">
        <f>+IF(J126&lt;='Retirement Calculator'!$B$19,K125*(1+'Retirement Calculator'!$B$13),0)</f>
        <v>0</v>
      </c>
    </row>
    <row r="127" spans="1:11" x14ac:dyDescent="0.45">
      <c r="A127" s="9">
        <f t="shared" si="14"/>
        <v>124</v>
      </c>
      <c r="B127" s="18">
        <f>+IF(A127='Retirement Calculator'!$B$5,'Retirement Calculator'!$B$10,G126)</f>
        <v>0</v>
      </c>
      <c r="C127" s="11">
        <f>+IF(A127&lt;'Retirement Calculator'!$B$6,'Retirement Calculator'!$B$14,'Retirement Calculator'!$B$15)</f>
        <v>0.04</v>
      </c>
      <c r="D127" s="18">
        <f t="shared" si="12"/>
        <v>0</v>
      </c>
      <c r="E127" s="18">
        <f>+IF(A127&lt;'Retirement Calculator'!$B$5,0,IF(A127&gt;='Retirement Calculator'!$B$6,0,'Retirement Calculator'!$B$29))</f>
        <v>0</v>
      </c>
      <c r="F127" s="18">
        <f>-IF(A127&lt;'Retirement Calculator'!$B$6,0,VLOOKUP(A127,$I$4:$K$132,3))</f>
        <v>0</v>
      </c>
      <c r="G127" s="22">
        <f t="shared" si="13"/>
        <v>0</v>
      </c>
      <c r="I127" s="23">
        <f>+'Retirement Calculator'!$B$6+J127-1</f>
        <v>123</v>
      </c>
      <c r="J127">
        <f t="shared" si="15"/>
        <v>124</v>
      </c>
      <c r="K127" s="21">
        <f>+IF(J127&lt;='Retirement Calculator'!$B$19,K126*(1+'Retirement Calculator'!$B$13),0)</f>
        <v>0</v>
      </c>
    </row>
    <row r="128" spans="1:11" x14ac:dyDescent="0.45">
      <c r="A128" s="9">
        <f t="shared" si="14"/>
        <v>125</v>
      </c>
      <c r="B128" s="18">
        <f>+IF(A128='Retirement Calculator'!$B$5,'Retirement Calculator'!$B$10,G127)</f>
        <v>0</v>
      </c>
      <c r="C128" s="11">
        <f>+IF(A128&lt;'Retirement Calculator'!$B$6,'Retirement Calculator'!$B$14,'Retirement Calculator'!$B$15)</f>
        <v>0.04</v>
      </c>
      <c r="D128" s="18">
        <f t="shared" si="12"/>
        <v>0</v>
      </c>
      <c r="E128" s="18">
        <f>+IF(A128&lt;'Retirement Calculator'!$B$5,0,IF(A128&gt;='Retirement Calculator'!$B$6,0,'Retirement Calculator'!$B$29))</f>
        <v>0</v>
      </c>
      <c r="F128" s="18">
        <f>-IF(A128&lt;'Retirement Calculator'!$B$6,0,VLOOKUP(A128,$I$4:$K$132,3))</f>
        <v>0</v>
      </c>
      <c r="G128" s="22">
        <f t="shared" si="13"/>
        <v>0</v>
      </c>
      <c r="I128" s="23">
        <f>+'Retirement Calculator'!$B$6+J128-1</f>
        <v>124</v>
      </c>
      <c r="J128">
        <f t="shared" si="15"/>
        <v>125</v>
      </c>
      <c r="K128" s="21">
        <f>+IF(J128&lt;='Retirement Calculator'!$B$19,K127*(1+'Retirement Calculator'!$B$13),0)</f>
        <v>0</v>
      </c>
    </row>
    <row r="129" spans="1:11" x14ac:dyDescent="0.45">
      <c r="A129" s="9">
        <f t="shared" si="14"/>
        <v>126</v>
      </c>
      <c r="B129" s="18">
        <f>+IF(A129='Retirement Calculator'!$B$5,'Retirement Calculator'!$B$10,G128)</f>
        <v>0</v>
      </c>
      <c r="C129" s="11">
        <f>+IF(A129&lt;'Retirement Calculator'!$B$6,'Retirement Calculator'!$B$14,'Retirement Calculator'!$B$15)</f>
        <v>0.04</v>
      </c>
      <c r="D129" s="18">
        <f t="shared" si="12"/>
        <v>0</v>
      </c>
      <c r="E129" s="18">
        <f>+IF(A129&lt;'Retirement Calculator'!$B$5,0,IF(A129&gt;='Retirement Calculator'!$B$6,0,'Retirement Calculator'!$B$29))</f>
        <v>0</v>
      </c>
      <c r="F129" s="18">
        <f>-IF(A129&lt;'Retirement Calculator'!$B$6,0,VLOOKUP(A129,$I$4:$K$132,3))</f>
        <v>0</v>
      </c>
      <c r="G129" s="22">
        <f t="shared" si="13"/>
        <v>0</v>
      </c>
      <c r="I129" s="23">
        <f>+'Retirement Calculator'!$B$6+J129-1</f>
        <v>125</v>
      </c>
      <c r="J129">
        <f t="shared" si="15"/>
        <v>126</v>
      </c>
      <c r="K129" s="21">
        <f>+IF(J129&lt;='Retirement Calculator'!$B$19,K128*(1+'Retirement Calculator'!$B$13),0)</f>
        <v>0</v>
      </c>
    </row>
    <row r="130" spans="1:11" x14ac:dyDescent="0.45">
      <c r="A130" s="9">
        <f t="shared" si="14"/>
        <v>127</v>
      </c>
      <c r="B130" s="18">
        <f>+IF(A130='Retirement Calculator'!$B$5,'Retirement Calculator'!$B$10,G129)</f>
        <v>0</v>
      </c>
      <c r="C130" s="11">
        <f>+IF(A130&lt;'Retirement Calculator'!$B$6,'Retirement Calculator'!$B$14,'Retirement Calculator'!$B$15)</f>
        <v>0.04</v>
      </c>
      <c r="D130" s="18">
        <f t="shared" si="12"/>
        <v>0</v>
      </c>
      <c r="E130" s="18">
        <f>+IF(A130&lt;'Retirement Calculator'!$B$5,0,IF(A130&gt;='Retirement Calculator'!$B$6,0,'Retirement Calculator'!$B$29))</f>
        <v>0</v>
      </c>
      <c r="F130" s="18">
        <f>-IF(A130&lt;'Retirement Calculator'!$B$6,0,VLOOKUP(A130,$I$4:$K$132,3))</f>
        <v>0</v>
      </c>
      <c r="G130" s="22">
        <f t="shared" si="13"/>
        <v>0</v>
      </c>
      <c r="I130" s="23">
        <f>+'Retirement Calculator'!$B$6+J130-1</f>
        <v>126</v>
      </c>
      <c r="J130">
        <f t="shared" si="15"/>
        <v>127</v>
      </c>
      <c r="K130" s="21">
        <f>+IF(J130&lt;='Retirement Calculator'!$B$19,K129*(1+'Retirement Calculator'!$B$13),0)</f>
        <v>0</v>
      </c>
    </row>
    <row r="131" spans="1:11" x14ac:dyDescent="0.45">
      <c r="A131" s="9">
        <f t="shared" si="14"/>
        <v>128</v>
      </c>
      <c r="B131" s="18">
        <f>+IF(A131='Retirement Calculator'!$B$5,'Retirement Calculator'!$B$10,G130)</f>
        <v>0</v>
      </c>
      <c r="C131" s="11">
        <f>+IF(A131&lt;'Retirement Calculator'!$B$6,'Retirement Calculator'!$B$14,'Retirement Calculator'!$B$15)</f>
        <v>0.04</v>
      </c>
      <c r="D131" s="18">
        <f t="shared" si="12"/>
        <v>0</v>
      </c>
      <c r="E131" s="18">
        <f>+IF(A131&lt;'Retirement Calculator'!$B$5,0,IF(A131&gt;='Retirement Calculator'!$B$6,0,'Retirement Calculator'!$B$29))</f>
        <v>0</v>
      </c>
      <c r="F131" s="18">
        <f>-IF(A131&lt;'Retirement Calculator'!$B$6,0,VLOOKUP(A131,$I$4:$K$132,3))</f>
        <v>0</v>
      </c>
      <c r="G131" s="22">
        <f t="shared" si="13"/>
        <v>0</v>
      </c>
      <c r="I131" s="23">
        <f>+'Retirement Calculator'!$B$6+J131-1</f>
        <v>127</v>
      </c>
      <c r="J131">
        <f t="shared" si="15"/>
        <v>128</v>
      </c>
      <c r="K131" s="21">
        <f>+IF(J131&lt;='Retirement Calculator'!$B$19,K130*(1+'Retirement Calculator'!$B$13),0)</f>
        <v>0</v>
      </c>
    </row>
    <row r="132" spans="1:11" x14ac:dyDescent="0.45">
      <c r="A132" s="9">
        <f t="shared" si="14"/>
        <v>129</v>
      </c>
      <c r="B132" s="18">
        <f>+IF(A132='Retirement Calculator'!$B$5,'Retirement Calculator'!$B$10,G131)</f>
        <v>0</v>
      </c>
      <c r="C132" s="11">
        <f>+IF(A132&lt;'Retirement Calculator'!$B$6,'Retirement Calculator'!$B$14,'Retirement Calculator'!$B$15)</f>
        <v>0.04</v>
      </c>
      <c r="D132" s="18">
        <f t="shared" ref="D132:D133" si="16">+IF(B132&gt;0,(B132*C132),0)</f>
        <v>0</v>
      </c>
      <c r="E132" s="18">
        <f>+IF(A132&lt;'Retirement Calculator'!$B$5,0,IF(A132&gt;='Retirement Calculator'!$B$6,0,'Retirement Calculator'!$B$29))</f>
        <v>0</v>
      </c>
      <c r="F132" s="18">
        <f>-IF(A132&lt;'Retirement Calculator'!$B$6,0,VLOOKUP(A132,$I$4:$K$132,3))</f>
        <v>0</v>
      </c>
      <c r="G132" s="22">
        <f t="shared" ref="G132:G133" si="17">+B132+E132+F132+D132</f>
        <v>0</v>
      </c>
      <c r="I132" s="23">
        <f>+'Retirement Calculator'!$B$6+J132-1</f>
        <v>128</v>
      </c>
      <c r="J132">
        <f t="shared" si="15"/>
        <v>129</v>
      </c>
      <c r="K132" s="21">
        <f>+IF(J132&lt;='Retirement Calculator'!$B$19,K131*(1+'Retirement Calculator'!$B$13),0)</f>
        <v>0</v>
      </c>
    </row>
    <row r="133" spans="1:11" ht="14.65" thickBot="1" x14ac:dyDescent="0.5">
      <c r="A133" s="24">
        <f t="shared" si="14"/>
        <v>130</v>
      </c>
      <c r="B133" s="25">
        <f>+IF(A133='Retirement Calculator'!$B$5,'Retirement Calculator'!$B$10,G132)</f>
        <v>0</v>
      </c>
      <c r="C133" s="26">
        <f>+IF(A133&lt;'Retirement Calculator'!$B$6,'Retirement Calculator'!$B$14,'Retirement Calculator'!$B$15)</f>
        <v>0.04</v>
      </c>
      <c r="D133" s="25">
        <f t="shared" si="16"/>
        <v>0</v>
      </c>
      <c r="E133" s="25">
        <f>+IF(A133&lt;'Retirement Calculator'!$B$5,0,IF(A133&gt;='Retirement Calculator'!$B$6,0,'Retirement Calculator'!$B$29))</f>
        <v>0</v>
      </c>
      <c r="F133" s="25">
        <f>-IF(A133&lt;'Retirement Calculator'!$B$6,0,VLOOKUP(A133,$I$4:$K$132,3))</f>
        <v>0</v>
      </c>
      <c r="G133" s="27">
        <f t="shared" si="17"/>
        <v>0</v>
      </c>
      <c r="H133" s="28"/>
      <c r="I133" s="29">
        <f>+'Retirement Calculator'!$B$6+J133-1</f>
        <v>129</v>
      </c>
      <c r="J133" s="28">
        <f t="shared" si="15"/>
        <v>130</v>
      </c>
      <c r="K133" s="30">
        <f>+IF(J133&lt;='Retirement Calculator'!$B$19,K132*(1+'Retirement Calculator'!$B$13),0)</f>
        <v>0</v>
      </c>
    </row>
  </sheetData>
  <sheetProtection algorithmName="SHA-512" hashValue="CrHcGOCPOep5el3sbqOHpuUu1EMgZ0yMeK0o7SgpedYYT+cyu6jPV3VwSJ51zsotli1Kwf2nZf5aE8D7tD8Sgg==" saltValue="LuvRJiMRnI2aWr3ezfNm0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Retirement Calculator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Ferris Wee</dc:creator>
  <cp:lastModifiedBy>Ferris Wee (SPI)</cp:lastModifiedBy>
  <cp:lastPrinted>2023-09-06T01:23:06Z</cp:lastPrinted>
  <dcterms:created xsi:type="dcterms:W3CDTF">2022-11-11T01:30:38Z</dcterms:created>
  <dcterms:modified xsi:type="dcterms:W3CDTF">2025-10-07T08:22:39Z</dcterms:modified>
</cp:coreProperties>
</file>